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УГ20252026\"/>
    </mc:Choice>
  </mc:AlternateContent>
  <bookViews>
    <workbookView xWindow="0" yWindow="0" windowWidth="7470" windowHeight="2100" tabRatio="876"/>
  </bookViews>
  <sheets>
    <sheet name="1 клас" sheetId="1" r:id="rId1"/>
    <sheet name="2 клас" sheetId="2" r:id="rId2"/>
    <sheet name="3 клас " sheetId="3" r:id="rId3"/>
    <sheet name="4 клас " sheetId="4" r:id="rId4"/>
    <sheet name="4 клас  ИУП" sheetId="30" r:id="rId5"/>
    <sheet name="5 клас" sheetId="5" r:id="rId6"/>
    <sheet name="6 клас " sheetId="6" r:id="rId7"/>
    <sheet name="7 клас " sheetId="7" r:id="rId8"/>
    <sheet name="8 клас_ЕМА (ИУП)" sheetId="29" r:id="rId9"/>
    <sheet name="8 клас_ЕМА" sheetId="8" r:id="rId10"/>
    <sheet name="9 клас_тЛВ" sheetId="9" r:id="rId11"/>
    <sheet name="10 клас_ХС" sheetId="24" r:id="rId12"/>
    <sheet name="11 клас_тЛВ " sheetId="12" r:id="rId13"/>
    <sheet name="12 клас_Ав" sheetId="13" r:id="rId14"/>
    <sheet name="5-12 OOP" sheetId="25" r:id="rId15"/>
    <sheet name="5-12 учители" sheetId="28" r:id="rId16"/>
    <sheet name="Лист1" sheetId="27" r:id="rId17"/>
    <sheet name="преподаватели" sheetId="26" state="hidden" r:id="rId18"/>
    <sheet name="нормативи2526" sheetId="23" r:id="rId19"/>
    <sheet name="2526" sheetId="22" state="hidden" r:id="rId20"/>
    <sheet name="ЛВ" sheetId="11" state="hidden" r:id="rId21"/>
    <sheet name="Sheet3" sheetId="18" state="hidden" r:id="rId22"/>
  </sheets>
  <definedNames>
    <definedName name="_xlnm._FilterDatabase" localSheetId="19" hidden="1">'2526'!$A$1:$F$234</definedName>
    <definedName name="_xlnm._FilterDatabase" localSheetId="14" hidden="1">'5-12 OOP'!$A$4:$K$190</definedName>
    <definedName name="_xlnm._FilterDatabase" localSheetId="15" hidden="1">'5-12 учители'!$A$4:$M$173</definedName>
    <definedName name="_xlnm._FilterDatabase" localSheetId="18" hidden="1">нормативи2526!$A$17:$H$29</definedName>
    <definedName name="_xlnm.Print_Area" localSheetId="11">'10 клас_ХС'!$A$2:$F$46</definedName>
    <definedName name="_xlnm.Print_Area" localSheetId="9">'8 клас_ЕМА'!$A$1:$E$49</definedName>
    <definedName name="_xlnm.Print_Area" localSheetId="8">'8 клас_ЕМА (ИУП)'!$A$1:$E$49</definedName>
  </definedNames>
  <calcPr calcId="162913"/>
</workbook>
</file>

<file path=xl/calcChain.xml><?xml version="1.0" encoding="utf-8"?>
<calcChain xmlns="http://schemas.openxmlformats.org/spreadsheetml/2006/main">
  <c r="E31" i="30" l="1"/>
  <c r="E30" i="30"/>
  <c r="E29" i="30"/>
  <c r="D24" i="30"/>
  <c r="C24" i="30"/>
  <c r="E23" i="30"/>
  <c r="E22" i="30"/>
  <c r="D20" i="30"/>
  <c r="D27" i="30" s="1"/>
  <c r="C20" i="30"/>
  <c r="C27" i="30" s="1"/>
  <c r="D19" i="30"/>
  <c r="C19" i="30"/>
  <c r="E18" i="30"/>
  <c r="E17" i="30"/>
  <c r="E16" i="30"/>
  <c r="E15" i="30"/>
  <c r="E14" i="30"/>
  <c r="E13" i="30"/>
  <c r="E12" i="30"/>
  <c r="E11" i="30"/>
  <c r="E10" i="30"/>
  <c r="E20" i="30" s="1"/>
  <c r="E9" i="30"/>
  <c r="E37" i="29"/>
  <c r="E36" i="29"/>
  <c r="E35" i="29"/>
  <c r="E34" i="29"/>
  <c r="E29" i="29"/>
  <c r="E28" i="29"/>
  <c r="E24" i="29"/>
  <c r="E10" i="29"/>
  <c r="E11" i="29"/>
  <c r="E12" i="29"/>
  <c r="E13" i="29"/>
  <c r="E14" i="29"/>
  <c r="E15" i="29"/>
  <c r="E16" i="29"/>
  <c r="E17" i="29"/>
  <c r="E18" i="29"/>
  <c r="E19" i="29"/>
  <c r="E20" i="29"/>
  <c r="E21" i="29"/>
  <c r="E9" i="29"/>
  <c r="D41" i="29"/>
  <c r="C41" i="29"/>
  <c r="D38" i="29"/>
  <c r="C38" i="29"/>
  <c r="C25" i="29"/>
  <c r="D22" i="29"/>
  <c r="D25" i="29" s="1"/>
  <c r="C22" i="29"/>
  <c r="J19" i="29"/>
  <c r="E24" i="30" l="1"/>
  <c r="E27" i="30" s="1"/>
  <c r="E19" i="30"/>
  <c r="C26" i="30"/>
  <c r="D26" i="30"/>
  <c r="E41" i="29"/>
  <c r="C45" i="29"/>
  <c r="E22" i="29"/>
  <c r="E25" i="29" s="1"/>
  <c r="E38" i="29"/>
  <c r="D45" i="29"/>
  <c r="D44" i="29"/>
  <c r="C44" i="29"/>
  <c r="E45" i="29" l="1"/>
  <c r="M178" i="28"/>
  <c r="J178" i="28"/>
  <c r="J176" i="28"/>
  <c r="J177" i="28"/>
  <c r="J175" i="28"/>
  <c r="M176" i="28"/>
  <c r="M177" i="28"/>
  <c r="M175" i="28"/>
  <c r="G177" i="28"/>
  <c r="G176" i="28"/>
  <c r="G175" i="28"/>
  <c r="K192" i="25"/>
  <c r="K193" i="25"/>
  <c r="K191" i="25"/>
  <c r="G192" i="25"/>
  <c r="G193" i="25"/>
  <c r="G191" i="25"/>
  <c r="J150" i="28"/>
  <c r="J154" i="28"/>
  <c r="J160" i="28"/>
  <c r="K75" i="28"/>
  <c r="M75" i="28"/>
  <c r="J141" i="28"/>
  <c r="K132" i="28"/>
  <c r="J85" i="28"/>
  <c r="J56" i="28"/>
  <c r="J58" i="28"/>
  <c r="E71" i="28"/>
  <c r="D71" i="28"/>
  <c r="C71" i="28"/>
  <c r="F70" i="28"/>
  <c r="G70" i="28" s="1"/>
  <c r="J70" i="28" s="1"/>
  <c r="C70" i="28"/>
  <c r="F69" i="28"/>
  <c r="E69" i="28"/>
  <c r="D69" i="28"/>
  <c r="C69" i="28"/>
  <c r="E68" i="28"/>
  <c r="D68" i="28"/>
  <c r="C68" i="28"/>
  <c r="E67" i="28"/>
  <c r="D67" i="28"/>
  <c r="C67" i="28"/>
  <c r="E66" i="28"/>
  <c r="D66" i="28"/>
  <c r="C66" i="28"/>
  <c r="E65" i="28"/>
  <c r="D65" i="28"/>
  <c r="C65" i="28"/>
  <c r="E64" i="28"/>
  <c r="D64" i="28"/>
  <c r="C64" i="28"/>
  <c r="E63" i="28"/>
  <c r="D63" i="28"/>
  <c r="C63" i="28"/>
  <c r="E62" i="28"/>
  <c r="D62" i="28"/>
  <c r="C62" i="28"/>
  <c r="E61" i="28"/>
  <c r="D61" i="28"/>
  <c r="C61" i="28"/>
  <c r="E60" i="28"/>
  <c r="D60" i="28"/>
  <c r="C60" i="28"/>
  <c r="E59" i="28"/>
  <c r="D59" i="28"/>
  <c r="C59" i="28"/>
  <c r="E93" i="28"/>
  <c r="D93" i="28"/>
  <c r="C93" i="28"/>
  <c r="F42" i="28"/>
  <c r="G42" i="28" s="1"/>
  <c r="L42" i="28" s="1"/>
  <c r="C42" i="28"/>
  <c r="L58" i="28"/>
  <c r="E58" i="28"/>
  <c r="D58" i="28"/>
  <c r="C58" i="28"/>
  <c r="E74" i="28"/>
  <c r="D74" i="28"/>
  <c r="C74" i="28"/>
  <c r="E41" i="28"/>
  <c r="D41" i="28"/>
  <c r="C41" i="28"/>
  <c r="E40" i="28"/>
  <c r="D40" i="28"/>
  <c r="C40" i="28"/>
  <c r="E92" i="28"/>
  <c r="D92" i="28"/>
  <c r="C92" i="28"/>
  <c r="E57" i="28"/>
  <c r="D57" i="28"/>
  <c r="C57" i="28"/>
  <c r="E73" i="28"/>
  <c r="D73" i="28"/>
  <c r="C73" i="28"/>
  <c r="E91" i="28"/>
  <c r="D91" i="28"/>
  <c r="C91" i="28"/>
  <c r="E39" i="28"/>
  <c r="D39" i="28"/>
  <c r="C39" i="28"/>
  <c r="L56" i="28"/>
  <c r="E56" i="28"/>
  <c r="D56" i="28"/>
  <c r="C56" i="28"/>
  <c r="E55" i="28"/>
  <c r="D55" i="28"/>
  <c r="C55" i="28"/>
  <c r="E38" i="28"/>
  <c r="D38" i="28"/>
  <c r="C38" i="28"/>
  <c r="E37" i="28"/>
  <c r="D37" i="28"/>
  <c r="C37" i="28"/>
  <c r="E90" i="28"/>
  <c r="D90" i="28"/>
  <c r="C90" i="28"/>
  <c r="E89" i="28"/>
  <c r="D89" i="28"/>
  <c r="C89" i="28"/>
  <c r="E36" i="28"/>
  <c r="D36" i="28"/>
  <c r="C36" i="28"/>
  <c r="E35" i="28"/>
  <c r="D35" i="28"/>
  <c r="C35" i="28"/>
  <c r="E88" i="28"/>
  <c r="D88" i="28"/>
  <c r="C88" i="28"/>
  <c r="E87" i="28"/>
  <c r="D87" i="28"/>
  <c r="C87" i="28"/>
  <c r="E173" i="28"/>
  <c r="D173" i="28"/>
  <c r="C173" i="28"/>
  <c r="E131" i="28"/>
  <c r="D131" i="28"/>
  <c r="C131" i="28"/>
  <c r="E130" i="28"/>
  <c r="D130" i="28"/>
  <c r="C130" i="28"/>
  <c r="E129" i="28"/>
  <c r="D129" i="28"/>
  <c r="E128" i="28"/>
  <c r="D128" i="28"/>
  <c r="E127" i="28"/>
  <c r="D127" i="28"/>
  <c r="C127" i="28"/>
  <c r="E126" i="28"/>
  <c r="D126" i="28"/>
  <c r="C126" i="28"/>
  <c r="E33" i="28"/>
  <c r="D33" i="28"/>
  <c r="C33" i="28"/>
  <c r="E32" i="28"/>
  <c r="D32" i="28"/>
  <c r="C32" i="28"/>
  <c r="G31" i="28"/>
  <c r="L31" i="28" s="1"/>
  <c r="C31" i="28"/>
  <c r="E11" i="28"/>
  <c r="D11" i="28"/>
  <c r="C11" i="28"/>
  <c r="G146" i="28"/>
  <c r="L146" i="28" s="1"/>
  <c r="C146" i="28"/>
  <c r="G10" i="28"/>
  <c r="L10" i="28" s="1"/>
  <c r="C10" i="28"/>
  <c r="E145" i="28"/>
  <c r="D145" i="28"/>
  <c r="C145" i="28"/>
  <c r="E120" i="28"/>
  <c r="D120" i="28"/>
  <c r="C120" i="28"/>
  <c r="E119" i="28"/>
  <c r="D119" i="28"/>
  <c r="C119" i="28"/>
  <c r="E118" i="28"/>
  <c r="D118" i="28"/>
  <c r="C118" i="28"/>
  <c r="E117" i="28"/>
  <c r="D117" i="28"/>
  <c r="C117" i="28"/>
  <c r="E116" i="28"/>
  <c r="D116" i="28"/>
  <c r="C116" i="28"/>
  <c r="E115" i="28"/>
  <c r="D115" i="28"/>
  <c r="C115" i="28"/>
  <c r="E114" i="28"/>
  <c r="D114" i="28"/>
  <c r="C114" i="28"/>
  <c r="E113" i="28"/>
  <c r="D113" i="28"/>
  <c r="C113" i="28"/>
  <c r="E17" i="28"/>
  <c r="D17" i="28"/>
  <c r="C17" i="28"/>
  <c r="E16" i="28"/>
  <c r="D16" i="28"/>
  <c r="C16" i="28"/>
  <c r="E15" i="28"/>
  <c r="D15" i="28"/>
  <c r="C15" i="28"/>
  <c r="E14" i="28"/>
  <c r="D14" i="28"/>
  <c r="C14" i="28"/>
  <c r="E13" i="28"/>
  <c r="D13" i="28"/>
  <c r="C13" i="28"/>
  <c r="E53" i="28"/>
  <c r="D53" i="28"/>
  <c r="C53" i="28"/>
  <c r="E52" i="28"/>
  <c r="D52" i="28"/>
  <c r="C52" i="28"/>
  <c r="E51" i="28"/>
  <c r="D51" i="28"/>
  <c r="C51" i="28"/>
  <c r="E50" i="28"/>
  <c r="D50" i="28"/>
  <c r="C50" i="28"/>
  <c r="E49" i="28"/>
  <c r="D49" i="28"/>
  <c r="C49" i="28"/>
  <c r="E48" i="28"/>
  <c r="D48" i="28"/>
  <c r="C48" i="28"/>
  <c r="E47" i="28"/>
  <c r="D47" i="28"/>
  <c r="C47" i="28"/>
  <c r="E46" i="28"/>
  <c r="D46" i="28"/>
  <c r="C46" i="28"/>
  <c r="E45" i="28"/>
  <c r="D45" i="28"/>
  <c r="C45" i="28"/>
  <c r="E44" i="28"/>
  <c r="D44" i="28"/>
  <c r="C44" i="28"/>
  <c r="G86" i="28"/>
  <c r="L86" i="28" s="1"/>
  <c r="C86" i="28"/>
  <c r="G85" i="28"/>
  <c r="L85" i="28" s="1"/>
  <c r="C85" i="28"/>
  <c r="E84" i="28"/>
  <c r="D84" i="28"/>
  <c r="C84" i="28"/>
  <c r="E83" i="28"/>
  <c r="D83" i="28"/>
  <c r="C83" i="28"/>
  <c r="E82" i="28"/>
  <c r="D82" i="28"/>
  <c r="C82" i="28"/>
  <c r="E81" i="28"/>
  <c r="D81" i="28"/>
  <c r="C81" i="28"/>
  <c r="E30" i="28"/>
  <c r="D30" i="28"/>
  <c r="C30" i="28"/>
  <c r="E29" i="28"/>
  <c r="D29" i="28"/>
  <c r="C29" i="28"/>
  <c r="E28" i="28"/>
  <c r="D28" i="28"/>
  <c r="C28" i="28"/>
  <c r="E112" i="28"/>
  <c r="D112" i="28"/>
  <c r="C112" i="28"/>
  <c r="E111" i="28"/>
  <c r="D111" i="28"/>
  <c r="C111" i="28"/>
  <c r="E110" i="28"/>
  <c r="D110" i="28"/>
  <c r="C110" i="28"/>
  <c r="E109" i="28"/>
  <c r="D109" i="28"/>
  <c r="C109" i="28"/>
  <c r="E108" i="28"/>
  <c r="D108" i="28"/>
  <c r="C108" i="28"/>
  <c r="E107" i="28"/>
  <c r="D107" i="28"/>
  <c r="C107" i="28"/>
  <c r="E106" i="28"/>
  <c r="D106" i="28"/>
  <c r="C106" i="28"/>
  <c r="E105" i="28"/>
  <c r="D105" i="28"/>
  <c r="C105" i="28"/>
  <c r="G125" i="28"/>
  <c r="L125" i="28" s="1"/>
  <c r="C125" i="28"/>
  <c r="E124" i="28"/>
  <c r="D124" i="28"/>
  <c r="C124" i="28"/>
  <c r="E123" i="28"/>
  <c r="D123" i="28"/>
  <c r="C123" i="28"/>
  <c r="G122" i="28"/>
  <c r="M122" i="28" s="1"/>
  <c r="C122" i="28"/>
  <c r="E165" i="28"/>
  <c r="D165" i="28"/>
  <c r="C165" i="28"/>
  <c r="E164" i="28"/>
  <c r="D164" i="28"/>
  <c r="C164" i="28"/>
  <c r="G163" i="28"/>
  <c r="L163" i="28" s="1"/>
  <c r="C163" i="28"/>
  <c r="G162" i="28"/>
  <c r="L162" i="28" s="1"/>
  <c r="C162" i="28"/>
  <c r="E172" i="28"/>
  <c r="D172" i="28"/>
  <c r="C172" i="28"/>
  <c r="E171" i="28"/>
  <c r="D171" i="28"/>
  <c r="C171" i="28"/>
  <c r="E170" i="28"/>
  <c r="D170" i="28"/>
  <c r="C170" i="28"/>
  <c r="E169" i="28"/>
  <c r="D169" i="28"/>
  <c r="C169" i="28"/>
  <c r="E168" i="28"/>
  <c r="D168" i="28"/>
  <c r="C168" i="28"/>
  <c r="E167" i="28"/>
  <c r="D167" i="28"/>
  <c r="C167" i="28"/>
  <c r="G103" i="28"/>
  <c r="J103" i="28" s="1"/>
  <c r="E102" i="28"/>
  <c r="D102" i="28"/>
  <c r="C102" i="28"/>
  <c r="E101" i="28"/>
  <c r="D101" i="28"/>
  <c r="C101" i="28"/>
  <c r="E100" i="28"/>
  <c r="D100" i="28"/>
  <c r="C100" i="28"/>
  <c r="E99" i="28"/>
  <c r="D99" i="28"/>
  <c r="C99" i="28"/>
  <c r="E98" i="28"/>
  <c r="D98" i="28"/>
  <c r="C98" i="28"/>
  <c r="E97" i="28"/>
  <c r="D97" i="28"/>
  <c r="C97" i="28"/>
  <c r="E96" i="28"/>
  <c r="D96" i="28"/>
  <c r="C96" i="28"/>
  <c r="E95" i="28"/>
  <c r="D95" i="28"/>
  <c r="C95" i="28"/>
  <c r="G161" i="28"/>
  <c r="L161" i="28" s="1"/>
  <c r="C161" i="28"/>
  <c r="G160" i="28"/>
  <c r="L160" i="28" s="1"/>
  <c r="C160" i="28"/>
  <c r="G159" i="28"/>
  <c r="L159" i="28" s="1"/>
  <c r="E158" i="28"/>
  <c r="D158" i="28"/>
  <c r="C158" i="28"/>
  <c r="G27" i="28"/>
  <c r="J27" i="28" s="1"/>
  <c r="E26" i="28"/>
  <c r="D26" i="28"/>
  <c r="C26" i="28"/>
  <c r="E25" i="28"/>
  <c r="D25" i="28"/>
  <c r="C25" i="28"/>
  <c r="E24" i="28"/>
  <c r="D24" i="28"/>
  <c r="C24" i="28"/>
  <c r="E23" i="28"/>
  <c r="D23" i="28"/>
  <c r="C23" i="28"/>
  <c r="E22" i="28"/>
  <c r="D22" i="28"/>
  <c r="C22" i="28"/>
  <c r="E21" i="28"/>
  <c r="D21" i="28"/>
  <c r="C21" i="28"/>
  <c r="E157" i="28"/>
  <c r="D157" i="28"/>
  <c r="C157" i="28"/>
  <c r="E156" i="28"/>
  <c r="D156" i="28"/>
  <c r="C156" i="28"/>
  <c r="E155" i="28"/>
  <c r="D155" i="28"/>
  <c r="C155" i="28"/>
  <c r="G154" i="28"/>
  <c r="E153" i="28"/>
  <c r="D153" i="28"/>
  <c r="C153" i="28"/>
  <c r="E152" i="28"/>
  <c r="D152" i="28"/>
  <c r="C152" i="28"/>
  <c r="E151" i="28"/>
  <c r="D151" i="28"/>
  <c r="C151" i="28"/>
  <c r="G150" i="28"/>
  <c r="C150" i="28"/>
  <c r="E149" i="28"/>
  <c r="D149" i="28"/>
  <c r="C149" i="28"/>
  <c r="E148" i="28"/>
  <c r="D148" i="28"/>
  <c r="C148" i="28"/>
  <c r="E20" i="28"/>
  <c r="D20" i="28"/>
  <c r="C20" i="28"/>
  <c r="E19" i="28"/>
  <c r="D19" i="28"/>
  <c r="C19" i="28"/>
  <c r="G139" i="28"/>
  <c r="J139" i="28" s="1"/>
  <c r="E138" i="28"/>
  <c r="D138" i="28"/>
  <c r="C138" i="28"/>
  <c r="E137" i="28"/>
  <c r="D137" i="28"/>
  <c r="C137" i="28"/>
  <c r="E136" i="28"/>
  <c r="D136" i="28"/>
  <c r="C136" i="28"/>
  <c r="E135" i="28"/>
  <c r="D135" i="28"/>
  <c r="C135" i="28"/>
  <c r="E134" i="28"/>
  <c r="D134" i="28"/>
  <c r="C134" i="28"/>
  <c r="E133" i="28"/>
  <c r="D133" i="28"/>
  <c r="C133" i="28"/>
  <c r="G9" i="28"/>
  <c r="J9" i="28" s="1"/>
  <c r="E8" i="28"/>
  <c r="D8" i="28"/>
  <c r="C8" i="28"/>
  <c r="E7" i="28"/>
  <c r="D7" i="28"/>
  <c r="C7" i="28"/>
  <c r="E144" i="28"/>
  <c r="D144" i="28"/>
  <c r="C144" i="28"/>
  <c r="E143" i="28"/>
  <c r="D143" i="28"/>
  <c r="C143" i="28"/>
  <c r="E6" i="28"/>
  <c r="D6" i="28"/>
  <c r="C6" i="28"/>
  <c r="E142" i="28"/>
  <c r="D142" i="28"/>
  <c r="C142" i="28"/>
  <c r="G5" i="28"/>
  <c r="J5" i="28" s="1"/>
  <c r="C5" i="28"/>
  <c r="G141" i="28"/>
  <c r="C141" i="28"/>
  <c r="G80" i="28"/>
  <c r="J80" i="28" s="1"/>
  <c r="E79" i="28"/>
  <c r="D79" i="28"/>
  <c r="C79" i="28"/>
  <c r="E78" i="28"/>
  <c r="D78" i="28"/>
  <c r="C78" i="28"/>
  <c r="G77" i="28"/>
  <c r="J77" i="28" s="1"/>
  <c r="C77" i="28"/>
  <c r="E76" i="28"/>
  <c r="D76" i="28"/>
  <c r="C76" i="28"/>
  <c r="J122" i="28" l="1"/>
  <c r="J162" i="28"/>
  <c r="J86" i="28"/>
  <c r="J125" i="28"/>
  <c r="J146" i="28"/>
  <c r="J163" i="28"/>
  <c r="J161" i="28"/>
  <c r="J159" i="28"/>
  <c r="J10" i="28"/>
  <c r="J31" i="28"/>
  <c r="J42" i="28"/>
  <c r="G69" i="28"/>
  <c r="J69" i="28" s="1"/>
  <c r="G40" i="28"/>
  <c r="J40" i="28" s="1"/>
  <c r="G74" i="28"/>
  <c r="G96" i="28"/>
  <c r="G98" i="28"/>
  <c r="G100" i="28"/>
  <c r="G102" i="28"/>
  <c r="J102" i="28" s="1"/>
  <c r="G167" i="28"/>
  <c r="L167" i="28" s="1"/>
  <c r="G169" i="28"/>
  <c r="G171" i="28"/>
  <c r="L171" i="28" s="1"/>
  <c r="G44" i="28"/>
  <c r="G46" i="28"/>
  <c r="G48" i="28"/>
  <c r="G50" i="28"/>
  <c r="G52" i="28"/>
  <c r="G13" i="28"/>
  <c r="G15" i="28"/>
  <c r="J15" i="28" s="1"/>
  <c r="G17" i="28"/>
  <c r="G114" i="28"/>
  <c r="J114" i="28" s="1"/>
  <c r="G116" i="28"/>
  <c r="G118" i="28"/>
  <c r="J118" i="28" s="1"/>
  <c r="G120" i="28"/>
  <c r="J120" i="28" s="1"/>
  <c r="G6" i="28"/>
  <c r="G144" i="28"/>
  <c r="G8" i="28"/>
  <c r="G20" i="28"/>
  <c r="G149" i="28"/>
  <c r="J149" i="28" s="1"/>
  <c r="G152" i="28"/>
  <c r="G155" i="28"/>
  <c r="G157" i="28"/>
  <c r="G22" i="28"/>
  <c r="J22" i="28" s="1"/>
  <c r="G24" i="28"/>
  <c r="J24" i="28" s="1"/>
  <c r="G26" i="28"/>
  <c r="G124" i="28"/>
  <c r="G107" i="28"/>
  <c r="G108" i="28"/>
  <c r="G109" i="28"/>
  <c r="J109" i="28" s="1"/>
  <c r="G28" i="28"/>
  <c r="J28" i="28" s="1"/>
  <c r="G30" i="28"/>
  <c r="G83" i="28"/>
  <c r="G60" i="28"/>
  <c r="J60" i="28" s="1"/>
  <c r="G62" i="28"/>
  <c r="J62" i="28" s="1"/>
  <c r="G64" i="28"/>
  <c r="G67" i="28"/>
  <c r="J67" i="28" s="1"/>
  <c r="G76" i="28"/>
  <c r="G79" i="28"/>
  <c r="J79" i="28" s="1"/>
  <c r="G134" i="28"/>
  <c r="G136" i="28"/>
  <c r="G138" i="28"/>
  <c r="G164" i="28"/>
  <c r="J164" i="28" s="1"/>
  <c r="G32" i="28"/>
  <c r="G128" i="28"/>
  <c r="G129" i="28"/>
  <c r="G131" i="28"/>
  <c r="G87" i="28"/>
  <c r="G36" i="28"/>
  <c r="G89" i="28"/>
  <c r="J89" i="28" s="1"/>
  <c r="G37" i="28"/>
  <c r="G55" i="28"/>
  <c r="J55" i="28" s="1"/>
  <c r="G91" i="28"/>
  <c r="J91" i="28" s="1"/>
  <c r="G57" i="28"/>
  <c r="G93" i="28"/>
  <c r="G78" i="28"/>
  <c r="G142" i="28"/>
  <c r="J142" i="28" s="1"/>
  <c r="G143" i="28"/>
  <c r="G7" i="28"/>
  <c r="J7" i="28" s="1"/>
  <c r="G133" i="28"/>
  <c r="G135" i="28"/>
  <c r="J135" i="28" s="1"/>
  <c r="G137" i="28"/>
  <c r="G19" i="28"/>
  <c r="J19" i="28" s="1"/>
  <c r="G148" i="28"/>
  <c r="G151" i="28"/>
  <c r="J151" i="28" s="1"/>
  <c r="G153" i="28"/>
  <c r="G156" i="28"/>
  <c r="G21" i="28"/>
  <c r="J21" i="28" s="1"/>
  <c r="G23" i="28"/>
  <c r="J23" i="28" s="1"/>
  <c r="G25" i="28"/>
  <c r="J25" i="28" s="1"/>
  <c r="G158" i="28"/>
  <c r="J158" i="28" s="1"/>
  <c r="G95" i="28"/>
  <c r="G97" i="28"/>
  <c r="G99" i="28"/>
  <c r="G101" i="28"/>
  <c r="G168" i="28"/>
  <c r="L168" i="28" s="1"/>
  <c r="G170" i="28"/>
  <c r="G172" i="28"/>
  <c r="M172" i="28" s="1"/>
  <c r="G165" i="28"/>
  <c r="G123" i="28"/>
  <c r="G105" i="28"/>
  <c r="J105" i="28" s="1"/>
  <c r="G106" i="28"/>
  <c r="J106" i="28" s="1"/>
  <c r="G112" i="28"/>
  <c r="G29" i="28"/>
  <c r="J29" i="28" s="1"/>
  <c r="G81" i="28"/>
  <c r="G82" i="28"/>
  <c r="J82" i="28" s="1"/>
  <c r="G84" i="28"/>
  <c r="G45" i="28"/>
  <c r="G47" i="28"/>
  <c r="J47" i="28" s="1"/>
  <c r="G49" i="28"/>
  <c r="J49" i="28" s="1"/>
  <c r="G51" i="28"/>
  <c r="J51" i="28" s="1"/>
  <c r="G53" i="28"/>
  <c r="J53" i="28" s="1"/>
  <c r="G14" i="28"/>
  <c r="G16" i="28"/>
  <c r="J16" i="28" s="1"/>
  <c r="G113" i="28"/>
  <c r="G115" i="28"/>
  <c r="J115" i="28" s="1"/>
  <c r="G117" i="28"/>
  <c r="J117" i="28" s="1"/>
  <c r="G119" i="28"/>
  <c r="G145" i="28"/>
  <c r="J145" i="28" s="1"/>
  <c r="G33" i="28"/>
  <c r="G130" i="28"/>
  <c r="J130" i="28" s="1"/>
  <c r="G173" i="28"/>
  <c r="G88" i="28"/>
  <c r="G35" i="28"/>
  <c r="J35" i="28" s="1"/>
  <c r="G90" i="28"/>
  <c r="J90" i="28" s="1"/>
  <c r="G38" i="28"/>
  <c r="J38" i="28" s="1"/>
  <c r="G39" i="28"/>
  <c r="G73" i="28"/>
  <c r="G92" i="28"/>
  <c r="J92" i="28" s="1"/>
  <c r="G41" i="28"/>
  <c r="G59" i="28"/>
  <c r="G61" i="28"/>
  <c r="G63" i="28"/>
  <c r="G65" i="28"/>
  <c r="J65" i="28" s="1"/>
  <c r="G66" i="28"/>
  <c r="G68" i="28"/>
  <c r="J68" i="28" s="1"/>
  <c r="G71" i="28"/>
  <c r="L164" i="28"/>
  <c r="M77" i="28"/>
  <c r="L141" i="28"/>
  <c r="L5" i="28"/>
  <c r="L150" i="28"/>
  <c r="G110" i="28"/>
  <c r="J110" i="28" s="1"/>
  <c r="G111" i="28"/>
  <c r="J111" i="28" s="1"/>
  <c r="M28" i="28"/>
  <c r="M120" i="28"/>
  <c r="G11" i="28"/>
  <c r="J11" i="28" s="1"/>
  <c r="G126" i="28"/>
  <c r="J126" i="28" s="1"/>
  <c r="G127" i="28"/>
  <c r="J127" i="28" s="1"/>
  <c r="M67" i="28"/>
  <c r="M70" i="28"/>
  <c r="L40" i="28"/>
  <c r="O97" i="25"/>
  <c r="N87" i="25"/>
  <c r="N84" i="25"/>
  <c r="N86" i="25"/>
  <c r="J19" i="8"/>
  <c r="B1" i="27"/>
  <c r="F1" i="27"/>
  <c r="H1" i="27"/>
  <c r="B2" i="27"/>
  <c r="F2" i="27"/>
  <c r="H2" i="27"/>
  <c r="B3" i="27"/>
  <c r="F3" i="27"/>
  <c r="H3" i="27"/>
  <c r="B4" i="27"/>
  <c r="F4" i="27"/>
  <c r="H4" i="27"/>
  <c r="A2" i="27"/>
  <c r="A3" i="27"/>
  <c r="A4" i="27"/>
  <c r="A1" i="27"/>
  <c r="C150" i="25"/>
  <c r="D176" i="25"/>
  <c r="E176" i="25"/>
  <c r="D177" i="25"/>
  <c r="E177" i="25"/>
  <c r="D178" i="25"/>
  <c r="E178" i="25"/>
  <c r="D179" i="25"/>
  <c r="E179" i="25"/>
  <c r="D180" i="25"/>
  <c r="E180" i="25"/>
  <c r="D181" i="25"/>
  <c r="E181" i="25"/>
  <c r="D183" i="25"/>
  <c r="E183" i="25"/>
  <c r="D184" i="25"/>
  <c r="E184" i="25"/>
  <c r="D185" i="25"/>
  <c r="E185" i="25"/>
  <c r="D186" i="25"/>
  <c r="E186" i="25"/>
  <c r="F186" i="25"/>
  <c r="F187" i="25"/>
  <c r="G187" i="25" s="1"/>
  <c r="D189" i="25"/>
  <c r="E189" i="25"/>
  <c r="C189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76" i="25"/>
  <c r="I170" i="25"/>
  <c r="I159" i="25"/>
  <c r="D158" i="25"/>
  <c r="E158" i="25"/>
  <c r="D42" i="12"/>
  <c r="J159" i="25"/>
  <c r="J170" i="25"/>
  <c r="F171" i="25"/>
  <c r="G171" i="25" s="1"/>
  <c r="D165" i="25"/>
  <c r="E165" i="25"/>
  <c r="D167" i="25"/>
  <c r="E167" i="25"/>
  <c r="D168" i="25"/>
  <c r="E168" i="25"/>
  <c r="D169" i="25"/>
  <c r="E169" i="25"/>
  <c r="D170" i="25"/>
  <c r="E170" i="25"/>
  <c r="D173" i="25"/>
  <c r="E173" i="25"/>
  <c r="D174" i="25"/>
  <c r="E174" i="25"/>
  <c r="C169" i="25"/>
  <c r="C170" i="25"/>
  <c r="C171" i="25"/>
  <c r="C172" i="25"/>
  <c r="C173" i="25"/>
  <c r="C174" i="25"/>
  <c r="C166" i="25"/>
  <c r="C167" i="25"/>
  <c r="C168" i="25"/>
  <c r="C165" i="25"/>
  <c r="D159" i="25"/>
  <c r="E159" i="25"/>
  <c r="D161" i="25"/>
  <c r="E161" i="25"/>
  <c r="D162" i="25"/>
  <c r="E162" i="25"/>
  <c r="D163" i="25"/>
  <c r="E163" i="25"/>
  <c r="D164" i="25"/>
  <c r="E164" i="25"/>
  <c r="C159" i="25"/>
  <c r="C160" i="25"/>
  <c r="C161" i="25"/>
  <c r="C162" i="25"/>
  <c r="C163" i="25"/>
  <c r="C164" i="25"/>
  <c r="C158" i="25"/>
  <c r="D156" i="25"/>
  <c r="E156" i="25"/>
  <c r="D157" i="25"/>
  <c r="E157" i="25"/>
  <c r="C156" i="25"/>
  <c r="C157" i="25"/>
  <c r="D154" i="25"/>
  <c r="E154" i="25"/>
  <c r="D155" i="25"/>
  <c r="D4" i="27" s="1"/>
  <c r="E155" i="25"/>
  <c r="E4" i="27" s="1"/>
  <c r="D151" i="25"/>
  <c r="E151" i="25"/>
  <c r="D152" i="25"/>
  <c r="E152" i="25"/>
  <c r="D148" i="25"/>
  <c r="D1" i="27" s="1"/>
  <c r="E148" i="25"/>
  <c r="E1" i="27" s="1"/>
  <c r="D149" i="25"/>
  <c r="E149" i="25"/>
  <c r="C149" i="25"/>
  <c r="C151" i="25"/>
  <c r="C152" i="25"/>
  <c r="C153" i="25"/>
  <c r="C154" i="25"/>
  <c r="C155" i="25"/>
  <c r="C148" i="25"/>
  <c r="D147" i="25"/>
  <c r="E147" i="25"/>
  <c r="C147" i="25"/>
  <c r="C144" i="25"/>
  <c r="C145" i="25"/>
  <c r="D145" i="25"/>
  <c r="E145" i="25"/>
  <c r="C141" i="25"/>
  <c r="D141" i="25"/>
  <c r="E141" i="25"/>
  <c r="D142" i="25"/>
  <c r="E142" i="25"/>
  <c r="D143" i="25"/>
  <c r="E143" i="25"/>
  <c r="D144" i="25"/>
  <c r="E144" i="25"/>
  <c r="D140" i="25"/>
  <c r="E140" i="25"/>
  <c r="C140" i="25"/>
  <c r="D21" i="25"/>
  <c r="E21" i="25"/>
  <c r="C21" i="25"/>
  <c r="D32" i="25"/>
  <c r="E32" i="25"/>
  <c r="C32" i="25"/>
  <c r="D67" i="25"/>
  <c r="E67" i="25"/>
  <c r="C67" i="25"/>
  <c r="D108" i="25"/>
  <c r="E108" i="25"/>
  <c r="D84" i="25"/>
  <c r="E84" i="25"/>
  <c r="C108" i="25"/>
  <c r="C102" i="25"/>
  <c r="C84" i="25"/>
  <c r="C74" i="25"/>
  <c r="D44" i="25"/>
  <c r="E44" i="25"/>
  <c r="C44" i="25"/>
  <c r="D57" i="25"/>
  <c r="E57" i="25"/>
  <c r="C57" i="25"/>
  <c r="C11" i="25"/>
  <c r="D138" i="25"/>
  <c r="E138" i="25"/>
  <c r="C138" i="25"/>
  <c r="D137" i="25"/>
  <c r="E137" i="25"/>
  <c r="C137" i="25"/>
  <c r="G136" i="25"/>
  <c r="J136" i="25" s="1"/>
  <c r="C136" i="25"/>
  <c r="D77" i="25"/>
  <c r="E77" i="25"/>
  <c r="C77" i="25"/>
  <c r="D134" i="25"/>
  <c r="E134" i="25"/>
  <c r="C134" i="25"/>
  <c r="G133" i="25"/>
  <c r="C133" i="25"/>
  <c r="C132" i="25"/>
  <c r="C131" i="25"/>
  <c r="D131" i="25"/>
  <c r="E131" i="25"/>
  <c r="D129" i="25"/>
  <c r="E129" i="25"/>
  <c r="C129" i="25"/>
  <c r="D128" i="25"/>
  <c r="E128" i="25"/>
  <c r="C128" i="25"/>
  <c r="D127" i="25"/>
  <c r="E127" i="25"/>
  <c r="C127" i="25"/>
  <c r="D126" i="25"/>
  <c r="E126" i="25"/>
  <c r="C126" i="25"/>
  <c r="D125" i="25"/>
  <c r="E125" i="25"/>
  <c r="C125" i="25"/>
  <c r="D124" i="25"/>
  <c r="E124" i="25"/>
  <c r="C124" i="25"/>
  <c r="D123" i="25"/>
  <c r="E123" i="25"/>
  <c r="C123" i="25"/>
  <c r="D122" i="25"/>
  <c r="E122" i="25"/>
  <c r="C122" i="25"/>
  <c r="D52" i="25"/>
  <c r="E52" i="25"/>
  <c r="C52" i="25"/>
  <c r="D120" i="25"/>
  <c r="E120" i="25"/>
  <c r="C120" i="25"/>
  <c r="D119" i="25"/>
  <c r="E119" i="25"/>
  <c r="C119" i="25"/>
  <c r="D107" i="25"/>
  <c r="E107" i="25"/>
  <c r="C107" i="25"/>
  <c r="D106" i="25"/>
  <c r="E106" i="25"/>
  <c r="C106" i="25"/>
  <c r="D105" i="25"/>
  <c r="E105" i="25"/>
  <c r="C105" i="25"/>
  <c r="D114" i="25"/>
  <c r="E114" i="25"/>
  <c r="D64" i="25"/>
  <c r="E64" i="25"/>
  <c r="D30" i="25"/>
  <c r="E30" i="25"/>
  <c r="D91" i="25"/>
  <c r="E91" i="25"/>
  <c r="C114" i="25"/>
  <c r="C64" i="25"/>
  <c r="C30" i="25"/>
  <c r="C91" i="25"/>
  <c r="D113" i="25"/>
  <c r="E113" i="25"/>
  <c r="D63" i="25"/>
  <c r="E63" i="25"/>
  <c r="D29" i="25"/>
  <c r="E29" i="25"/>
  <c r="D90" i="25"/>
  <c r="E90" i="25"/>
  <c r="C113" i="25"/>
  <c r="C63" i="25"/>
  <c r="C29" i="25"/>
  <c r="C90" i="25"/>
  <c r="D118" i="25"/>
  <c r="E118" i="25"/>
  <c r="D112" i="25"/>
  <c r="E112" i="25"/>
  <c r="D62" i="25"/>
  <c r="E62" i="25"/>
  <c r="D42" i="25"/>
  <c r="E42" i="25"/>
  <c r="D49" i="25"/>
  <c r="E49" i="25"/>
  <c r="D26" i="25"/>
  <c r="E26" i="25"/>
  <c r="D95" i="25"/>
  <c r="E95" i="25"/>
  <c r="D8" i="25"/>
  <c r="E8" i="25"/>
  <c r="D81" i="25"/>
  <c r="E81" i="25"/>
  <c r="D100" i="25"/>
  <c r="E100" i="25"/>
  <c r="D72" i="25"/>
  <c r="E72" i="25"/>
  <c r="D37" i="25"/>
  <c r="E37" i="25"/>
  <c r="D89" i="25"/>
  <c r="E89" i="25"/>
  <c r="C118" i="25"/>
  <c r="C112" i="25"/>
  <c r="C62" i="25"/>
  <c r="C42" i="25"/>
  <c r="C49" i="25"/>
  <c r="C26" i="25"/>
  <c r="C95" i="25"/>
  <c r="C8" i="25"/>
  <c r="C81" i="25"/>
  <c r="C100" i="25"/>
  <c r="C72" i="25"/>
  <c r="C37" i="25"/>
  <c r="C89" i="25"/>
  <c r="D117" i="25"/>
  <c r="E117" i="25"/>
  <c r="D111" i="25"/>
  <c r="E111" i="25"/>
  <c r="D61" i="25"/>
  <c r="E61" i="25"/>
  <c r="D41" i="25"/>
  <c r="E41" i="25"/>
  <c r="D48" i="25"/>
  <c r="E48" i="25"/>
  <c r="D25" i="25"/>
  <c r="E25" i="25"/>
  <c r="D94" i="25"/>
  <c r="E94" i="25"/>
  <c r="D7" i="25"/>
  <c r="E7" i="25"/>
  <c r="D80" i="25"/>
  <c r="E80" i="25"/>
  <c r="D99" i="25"/>
  <c r="E99" i="25"/>
  <c r="D71" i="25"/>
  <c r="E71" i="25"/>
  <c r="D36" i="25"/>
  <c r="E36" i="25"/>
  <c r="D88" i="25"/>
  <c r="E88" i="25"/>
  <c r="C117" i="25"/>
  <c r="C111" i="25"/>
  <c r="C61" i="25"/>
  <c r="C41" i="25"/>
  <c r="C48" i="25"/>
  <c r="C25" i="25"/>
  <c r="C94" i="25"/>
  <c r="C7" i="25"/>
  <c r="C80" i="25"/>
  <c r="C99" i="25"/>
  <c r="C71" i="25"/>
  <c r="C36" i="25"/>
  <c r="C88" i="25"/>
  <c r="G38" i="25"/>
  <c r="I38" i="25" s="1"/>
  <c r="G9" i="25"/>
  <c r="I9" i="25" s="1"/>
  <c r="G27" i="25"/>
  <c r="I27" i="25" s="1"/>
  <c r="G50" i="25"/>
  <c r="I50" i="25" s="1"/>
  <c r="G65" i="25"/>
  <c r="I65" i="25" s="1"/>
  <c r="C116" i="25"/>
  <c r="D116" i="25"/>
  <c r="E116" i="25"/>
  <c r="C60" i="25"/>
  <c r="D60" i="25"/>
  <c r="E60" i="25"/>
  <c r="C40" i="25"/>
  <c r="D40" i="25"/>
  <c r="E40" i="25"/>
  <c r="C47" i="25"/>
  <c r="D47" i="25"/>
  <c r="E47" i="25"/>
  <c r="C24" i="25"/>
  <c r="D24" i="25"/>
  <c r="E24" i="25"/>
  <c r="C93" i="25"/>
  <c r="D93" i="25"/>
  <c r="E93" i="25"/>
  <c r="C6" i="25"/>
  <c r="C79" i="25"/>
  <c r="C98" i="25"/>
  <c r="D98" i="25"/>
  <c r="E98" i="25"/>
  <c r="C70" i="25"/>
  <c r="D70" i="25"/>
  <c r="E70" i="25"/>
  <c r="C35" i="25"/>
  <c r="D35" i="25"/>
  <c r="E35" i="25"/>
  <c r="C87" i="25"/>
  <c r="D87" i="25"/>
  <c r="E87" i="25"/>
  <c r="D110" i="25"/>
  <c r="E110" i="25"/>
  <c r="D59" i="25"/>
  <c r="E59" i="25"/>
  <c r="D46" i="25"/>
  <c r="E46" i="25"/>
  <c r="D23" i="25"/>
  <c r="E23" i="25"/>
  <c r="D5" i="25"/>
  <c r="E5" i="25"/>
  <c r="D97" i="25"/>
  <c r="E97" i="25"/>
  <c r="D69" i="25"/>
  <c r="E69" i="25"/>
  <c r="D76" i="25"/>
  <c r="E76" i="25"/>
  <c r="D86" i="25"/>
  <c r="E86" i="25"/>
  <c r="C86" i="25"/>
  <c r="C110" i="25"/>
  <c r="C59" i="25"/>
  <c r="C55" i="25"/>
  <c r="C46" i="25"/>
  <c r="C23" i="25"/>
  <c r="C5" i="25"/>
  <c r="C82" i="25"/>
  <c r="C97" i="25"/>
  <c r="C69" i="25"/>
  <c r="C34" i="25"/>
  <c r="C76" i="25"/>
  <c r="D109" i="25"/>
  <c r="E109" i="25"/>
  <c r="D58" i="25"/>
  <c r="E58" i="25"/>
  <c r="D45" i="25"/>
  <c r="E45" i="25"/>
  <c r="D22" i="25"/>
  <c r="E22" i="25"/>
  <c r="D68" i="25"/>
  <c r="E68" i="25"/>
  <c r="D33" i="25"/>
  <c r="E33" i="25"/>
  <c r="D85" i="25"/>
  <c r="E85" i="25"/>
  <c r="C109" i="25"/>
  <c r="C58" i="25"/>
  <c r="C54" i="25"/>
  <c r="C45" i="25"/>
  <c r="C22" i="25"/>
  <c r="C103" i="25"/>
  <c r="C68" i="25"/>
  <c r="C33" i="25"/>
  <c r="C75" i="25"/>
  <c r="C85" i="25"/>
  <c r="G19" i="25"/>
  <c r="I19" i="25" s="1"/>
  <c r="D18" i="25"/>
  <c r="E18" i="25"/>
  <c r="C18" i="25"/>
  <c r="D17" i="25"/>
  <c r="E17" i="25"/>
  <c r="D16" i="25"/>
  <c r="E16" i="25"/>
  <c r="D15" i="25"/>
  <c r="E15" i="25"/>
  <c r="C17" i="25"/>
  <c r="C16" i="25"/>
  <c r="C15" i="25"/>
  <c r="E14" i="25"/>
  <c r="D14" i="25"/>
  <c r="C14" i="25"/>
  <c r="D13" i="25"/>
  <c r="E13" i="25"/>
  <c r="C13" i="25"/>
  <c r="C12" i="25"/>
  <c r="C2" i="27" l="1"/>
  <c r="D2" i="27"/>
  <c r="M153" i="28"/>
  <c r="J153" i="28"/>
  <c r="J148" i="28"/>
  <c r="O151" i="28"/>
  <c r="M155" i="28"/>
  <c r="J155" i="28"/>
  <c r="O152" i="28"/>
  <c r="M165" i="28"/>
  <c r="J165" i="28"/>
  <c r="L156" i="28"/>
  <c r="J156" i="28"/>
  <c r="M157" i="28"/>
  <c r="J157" i="28"/>
  <c r="L152" i="28"/>
  <c r="J152" i="28"/>
  <c r="L73" i="28"/>
  <c r="J73" i="28"/>
  <c r="L143" i="28"/>
  <c r="J143" i="28"/>
  <c r="L74" i="28"/>
  <c r="J74" i="28"/>
  <c r="M144" i="28"/>
  <c r="M147" i="28" s="1"/>
  <c r="J144" i="28"/>
  <c r="L137" i="28"/>
  <c r="J137" i="28"/>
  <c r="L133" i="28"/>
  <c r="J133" i="28"/>
  <c r="M138" i="28"/>
  <c r="J138" i="28"/>
  <c r="L134" i="28"/>
  <c r="J134" i="28"/>
  <c r="M136" i="28"/>
  <c r="M140" i="28" s="1"/>
  <c r="J136" i="28"/>
  <c r="L123" i="28"/>
  <c r="L132" i="28" s="1"/>
  <c r="J123" i="28"/>
  <c r="M129" i="28"/>
  <c r="J129" i="28"/>
  <c r="M131" i="28"/>
  <c r="J131" i="28"/>
  <c r="M128" i="28"/>
  <c r="J128" i="28"/>
  <c r="M124" i="28"/>
  <c r="J124" i="28"/>
  <c r="L119" i="28"/>
  <c r="J119" i="28"/>
  <c r="L107" i="28"/>
  <c r="J107" i="28"/>
  <c r="L113" i="28"/>
  <c r="J113" i="28"/>
  <c r="M112" i="28"/>
  <c r="J112" i="28"/>
  <c r="M108" i="28"/>
  <c r="J108" i="28"/>
  <c r="M116" i="28"/>
  <c r="J116" i="28"/>
  <c r="L99" i="28"/>
  <c r="J99" i="28"/>
  <c r="L95" i="28"/>
  <c r="J95" i="28"/>
  <c r="M98" i="28"/>
  <c r="J98" i="28"/>
  <c r="L101" i="28"/>
  <c r="J101" i="28"/>
  <c r="L97" i="28"/>
  <c r="J97" i="28"/>
  <c r="M100" i="28"/>
  <c r="J100" i="28"/>
  <c r="L96" i="28"/>
  <c r="J96" i="28"/>
  <c r="L78" i="28"/>
  <c r="J78" i="28"/>
  <c r="L87" i="28"/>
  <c r="J87" i="28"/>
  <c r="L76" i="28"/>
  <c r="J76" i="28"/>
  <c r="L88" i="28"/>
  <c r="J88" i="28"/>
  <c r="M84" i="28"/>
  <c r="J84" i="28"/>
  <c r="L81" i="28"/>
  <c r="J81" i="28"/>
  <c r="L93" i="28"/>
  <c r="J93" i="28"/>
  <c r="L83" i="28"/>
  <c r="J83" i="28"/>
  <c r="M61" i="28"/>
  <c r="J61" i="28"/>
  <c r="L57" i="28"/>
  <c r="J57" i="28"/>
  <c r="M64" i="28"/>
  <c r="J64" i="28"/>
  <c r="M71" i="28"/>
  <c r="J71" i="28"/>
  <c r="M66" i="28"/>
  <c r="J66" i="28"/>
  <c r="M63" i="28"/>
  <c r="J63" i="28"/>
  <c r="L59" i="28"/>
  <c r="J59" i="28"/>
  <c r="L52" i="28"/>
  <c r="J52" i="28"/>
  <c r="L48" i="28"/>
  <c r="J48" i="28"/>
  <c r="L45" i="28"/>
  <c r="J45" i="28"/>
  <c r="L50" i="28"/>
  <c r="J50" i="28"/>
  <c r="L46" i="28"/>
  <c r="J46" i="28"/>
  <c r="L41" i="28"/>
  <c r="J41" i="28"/>
  <c r="L44" i="28"/>
  <c r="J44" i="28"/>
  <c r="J54" i="28" s="1"/>
  <c r="K54" i="28" s="1"/>
  <c r="L39" i="28"/>
  <c r="J39" i="28"/>
  <c r="L37" i="28"/>
  <c r="J37" i="28"/>
  <c r="L36" i="28"/>
  <c r="J36" i="28"/>
  <c r="M20" i="28"/>
  <c r="J20" i="28"/>
  <c r="L33" i="28"/>
  <c r="J33" i="28"/>
  <c r="L32" i="28"/>
  <c r="J32" i="28"/>
  <c r="M30" i="28"/>
  <c r="J30" i="28"/>
  <c r="M26" i="28"/>
  <c r="J26" i="28"/>
  <c r="L14" i="28"/>
  <c r="J14" i="28"/>
  <c r="M17" i="28"/>
  <c r="J17" i="28"/>
  <c r="M13" i="28"/>
  <c r="J13" i="28"/>
  <c r="J18" i="28" s="1"/>
  <c r="M8" i="28"/>
  <c r="J8" i="28"/>
  <c r="M6" i="28"/>
  <c r="J6" i="28"/>
  <c r="J12" i="28" s="1"/>
  <c r="K12" i="28" s="1"/>
  <c r="L145" i="28"/>
  <c r="L7" i="28"/>
  <c r="L12" i="28" s="1"/>
  <c r="M51" i="28"/>
  <c r="M53" i="28"/>
  <c r="L114" i="28"/>
  <c r="M170" i="28"/>
  <c r="L25" i="28"/>
  <c r="L169" i="28"/>
  <c r="M68" i="28"/>
  <c r="L35" i="28"/>
  <c r="L173" i="28"/>
  <c r="M62" i="28"/>
  <c r="P172" i="28"/>
  <c r="L106" i="28"/>
  <c r="M24" i="28"/>
  <c r="M65" i="28"/>
  <c r="L38" i="28"/>
  <c r="M60" i="28"/>
  <c r="L91" i="28"/>
  <c r="L117" i="28"/>
  <c r="L47" i="28"/>
  <c r="M118" i="28"/>
  <c r="M15" i="28"/>
  <c r="L105" i="28"/>
  <c r="L21" i="28"/>
  <c r="L148" i="28"/>
  <c r="L109" i="28"/>
  <c r="M102" i="28"/>
  <c r="L22" i="28"/>
  <c r="L149" i="28"/>
  <c r="L92" i="28"/>
  <c r="L90" i="28"/>
  <c r="M130" i="28"/>
  <c r="M69" i="28"/>
  <c r="L89" i="28"/>
  <c r="L16" i="28"/>
  <c r="L49" i="28"/>
  <c r="M82" i="28"/>
  <c r="L29" i="28"/>
  <c r="L23" i="28"/>
  <c r="L19" i="28"/>
  <c r="L142" i="28"/>
  <c r="L55" i="28"/>
  <c r="L72" i="28" s="1"/>
  <c r="L115" i="28"/>
  <c r="L158" i="28"/>
  <c r="M151" i="28"/>
  <c r="M166" i="28" s="1"/>
  <c r="L135" i="28"/>
  <c r="M79" i="28"/>
  <c r="M127" i="28"/>
  <c r="L111" i="28"/>
  <c r="M126" i="28"/>
  <c r="M11" i="28"/>
  <c r="M110" i="28"/>
  <c r="C1" i="27"/>
  <c r="C3" i="27"/>
  <c r="D3" i="27"/>
  <c r="C4" i="27"/>
  <c r="E2" i="27"/>
  <c r="E3" i="27"/>
  <c r="K187" i="25"/>
  <c r="I187" i="25"/>
  <c r="G140" i="25"/>
  <c r="I140" i="25" s="1"/>
  <c r="G144" i="25"/>
  <c r="K144" i="25" s="1"/>
  <c r="G142" i="25"/>
  <c r="K142" i="25" s="1"/>
  <c r="G147" i="25"/>
  <c r="J147" i="25" s="1"/>
  <c r="G149" i="25"/>
  <c r="J149" i="25" s="1"/>
  <c r="G148" i="25"/>
  <c r="J148" i="25" s="1"/>
  <c r="G152" i="25"/>
  <c r="G151" i="25"/>
  <c r="G155" i="25"/>
  <c r="J155" i="25" s="1"/>
  <c r="G154" i="25"/>
  <c r="J154" i="25" s="1"/>
  <c r="G156" i="25"/>
  <c r="J156" i="25" s="1"/>
  <c r="G163" i="25"/>
  <c r="I163" i="25" s="1"/>
  <c r="G161" i="25"/>
  <c r="J161" i="25" s="1"/>
  <c r="G173" i="25"/>
  <c r="I173" i="25" s="1"/>
  <c r="G168" i="25"/>
  <c r="J168" i="25" s="1"/>
  <c r="G165" i="25"/>
  <c r="I165" i="25" s="1"/>
  <c r="G158" i="25"/>
  <c r="I158" i="25" s="1"/>
  <c r="G189" i="25"/>
  <c r="G185" i="25"/>
  <c r="G184" i="25"/>
  <c r="G183" i="25"/>
  <c r="G181" i="25"/>
  <c r="G180" i="25"/>
  <c r="G179" i="25"/>
  <c r="G178" i="25"/>
  <c r="G177" i="25"/>
  <c r="G176" i="25"/>
  <c r="G186" i="25"/>
  <c r="G164" i="25"/>
  <c r="I164" i="25" s="1"/>
  <c r="G162" i="25"/>
  <c r="J162" i="25" s="1"/>
  <c r="G174" i="25"/>
  <c r="J174" i="25" s="1"/>
  <c r="G169" i="25"/>
  <c r="J169" i="25" s="1"/>
  <c r="G167" i="25"/>
  <c r="J167" i="25" s="1"/>
  <c r="J163" i="25"/>
  <c r="I161" i="25"/>
  <c r="I168" i="25"/>
  <c r="I171" i="25"/>
  <c r="J171" i="25"/>
  <c r="J158" i="25"/>
  <c r="I167" i="25"/>
  <c r="I149" i="25"/>
  <c r="G126" i="25"/>
  <c r="I126" i="25" s="1"/>
  <c r="G127" i="25"/>
  <c r="K127" i="25" s="1"/>
  <c r="G128" i="25"/>
  <c r="I128" i="25" s="1"/>
  <c r="G129" i="25"/>
  <c r="K129" i="25" s="1"/>
  <c r="G131" i="25"/>
  <c r="I131" i="25" s="1"/>
  <c r="G77" i="25"/>
  <c r="K77" i="25" s="1"/>
  <c r="G138" i="25"/>
  <c r="I138" i="25" s="1"/>
  <c r="G143" i="25"/>
  <c r="I143" i="25" s="1"/>
  <c r="G141" i="25"/>
  <c r="I141" i="25" s="1"/>
  <c r="G145" i="25"/>
  <c r="K145" i="25" s="1"/>
  <c r="G157" i="25"/>
  <c r="K143" i="25"/>
  <c r="K140" i="25"/>
  <c r="I144" i="25"/>
  <c r="I136" i="25"/>
  <c r="G137" i="25"/>
  <c r="G52" i="25"/>
  <c r="J52" i="25" s="1"/>
  <c r="G123" i="25"/>
  <c r="J123" i="25" s="1"/>
  <c r="G122" i="25"/>
  <c r="J122" i="25" s="1"/>
  <c r="G124" i="25"/>
  <c r="I124" i="25" s="1"/>
  <c r="G125" i="25"/>
  <c r="K125" i="25" s="1"/>
  <c r="G132" i="25"/>
  <c r="I132" i="25" s="1"/>
  <c r="G134" i="25"/>
  <c r="K134" i="25" s="1"/>
  <c r="I127" i="25"/>
  <c r="J131" i="25"/>
  <c r="I133" i="25"/>
  <c r="J133" i="25"/>
  <c r="I129" i="25"/>
  <c r="J128" i="25"/>
  <c r="G107" i="25"/>
  <c r="I107" i="25" s="1"/>
  <c r="G119" i="25"/>
  <c r="J119" i="25" s="1"/>
  <c r="G120" i="25"/>
  <c r="K120" i="25" s="1"/>
  <c r="I119" i="25"/>
  <c r="I120" i="25"/>
  <c r="G106" i="25"/>
  <c r="J106" i="25" s="1"/>
  <c r="G105" i="25"/>
  <c r="J105" i="25" s="1"/>
  <c r="I106" i="25"/>
  <c r="J107" i="25"/>
  <c r="G90" i="25"/>
  <c r="G29" i="25"/>
  <c r="G63" i="25"/>
  <c r="G113" i="25"/>
  <c r="G91" i="25"/>
  <c r="G30" i="25"/>
  <c r="G64" i="25"/>
  <c r="G114" i="25"/>
  <c r="G89" i="25"/>
  <c r="G37" i="25"/>
  <c r="G72" i="25"/>
  <c r="G100" i="25"/>
  <c r="G81" i="25"/>
  <c r="G3" i="27" s="1"/>
  <c r="G8" i="25"/>
  <c r="G95" i="25"/>
  <c r="G26" i="25"/>
  <c r="G49" i="25"/>
  <c r="G42" i="25"/>
  <c r="G62" i="25"/>
  <c r="G112" i="25"/>
  <c r="G118" i="25"/>
  <c r="G88" i="25"/>
  <c r="G71" i="25"/>
  <c r="G80" i="25"/>
  <c r="G2" i="27" s="1"/>
  <c r="G94" i="25"/>
  <c r="G48" i="25"/>
  <c r="G61" i="25"/>
  <c r="G117" i="25"/>
  <c r="G36" i="25"/>
  <c r="G99" i="25"/>
  <c r="G7" i="25"/>
  <c r="G25" i="25"/>
  <c r="G41" i="25"/>
  <c r="G111" i="25"/>
  <c r="G35" i="25"/>
  <c r="G98" i="25"/>
  <c r="G6" i="25"/>
  <c r="G24" i="25"/>
  <c r="G40" i="25"/>
  <c r="G116" i="25"/>
  <c r="G87" i="25"/>
  <c r="G70" i="25"/>
  <c r="G79" i="25"/>
  <c r="G1" i="27" s="1"/>
  <c r="G93" i="25"/>
  <c r="G47" i="25"/>
  <c r="G60" i="25"/>
  <c r="G86" i="25"/>
  <c r="G76" i="25"/>
  <c r="G34" i="25"/>
  <c r="G69" i="25"/>
  <c r="G97" i="25"/>
  <c r="G82" i="25"/>
  <c r="G4" i="27" s="1"/>
  <c r="G5" i="25"/>
  <c r="G23" i="25"/>
  <c r="G46" i="25"/>
  <c r="G55" i="25"/>
  <c r="G59" i="25"/>
  <c r="G110" i="25"/>
  <c r="G85" i="25"/>
  <c r="G33" i="25"/>
  <c r="G103" i="25"/>
  <c r="G45" i="25"/>
  <c r="G58" i="25"/>
  <c r="G75" i="25"/>
  <c r="G68" i="25"/>
  <c r="G22" i="25"/>
  <c r="G54" i="25"/>
  <c r="G109" i="25"/>
  <c r="G108" i="25"/>
  <c r="G57" i="25"/>
  <c r="G53" i="25"/>
  <c r="J53" i="25" s="1"/>
  <c r="G44" i="25"/>
  <c r="G21" i="25"/>
  <c r="G102" i="25"/>
  <c r="G67" i="25"/>
  <c r="G32" i="25"/>
  <c r="G74" i="25"/>
  <c r="G84" i="25"/>
  <c r="G11" i="25"/>
  <c r="G13" i="25"/>
  <c r="G14" i="25"/>
  <c r="G15" i="25"/>
  <c r="G16" i="25"/>
  <c r="G17" i="25"/>
  <c r="G12" i="25"/>
  <c r="G18" i="25"/>
  <c r="D38" i="24"/>
  <c r="C38" i="24"/>
  <c r="I142" i="25" l="1"/>
  <c r="K141" i="25"/>
  <c r="F38" i="24"/>
  <c r="L166" i="28"/>
  <c r="J147" i="28"/>
  <c r="K147" i="28" s="1"/>
  <c r="J166" i="28"/>
  <c r="K166" i="28" s="1"/>
  <c r="J75" i="28"/>
  <c r="L147" i="28"/>
  <c r="L75" i="28"/>
  <c r="J140" i="28"/>
  <c r="K140" i="28" s="1"/>
  <c r="L140" i="28"/>
  <c r="J121" i="28"/>
  <c r="K121" i="28" s="1"/>
  <c r="J132" i="28"/>
  <c r="M132" i="28"/>
  <c r="M121" i="28"/>
  <c r="M94" i="28"/>
  <c r="L121" i="28"/>
  <c r="L43" i="28"/>
  <c r="M72" i="28"/>
  <c r="J104" i="28"/>
  <c r="K104" i="28" s="1"/>
  <c r="L34" i="28"/>
  <c r="M54" i="28"/>
  <c r="M12" i="28"/>
  <c r="M18" i="28"/>
  <c r="L18" i="28"/>
  <c r="M34" i="28"/>
  <c r="L54" i="28"/>
  <c r="L94" i="28"/>
  <c r="M104" i="28"/>
  <c r="L104" i="28"/>
  <c r="J94" i="28"/>
  <c r="K94" i="28" s="1"/>
  <c r="J72" i="28"/>
  <c r="K72" i="28" s="1"/>
  <c r="J34" i="28"/>
  <c r="K34" i="28" s="1"/>
  <c r="J43" i="28"/>
  <c r="K43" i="28" s="1"/>
  <c r="I169" i="25"/>
  <c r="J165" i="25"/>
  <c r="I156" i="25"/>
  <c r="I155" i="25"/>
  <c r="N183" i="25"/>
  <c r="K186" i="25"/>
  <c r="I186" i="25"/>
  <c r="K176" i="25"/>
  <c r="I176" i="25"/>
  <c r="H190" i="25"/>
  <c r="K177" i="25"/>
  <c r="I177" i="25"/>
  <c r="K178" i="25"/>
  <c r="I178" i="25"/>
  <c r="K179" i="25"/>
  <c r="I179" i="25"/>
  <c r="K180" i="25"/>
  <c r="I180" i="25"/>
  <c r="K181" i="25"/>
  <c r="I181" i="25"/>
  <c r="K183" i="25"/>
  <c r="I183" i="25"/>
  <c r="K184" i="25"/>
  <c r="I184" i="25"/>
  <c r="K185" i="25"/>
  <c r="I185" i="25"/>
  <c r="K189" i="25"/>
  <c r="I189" i="25"/>
  <c r="J151" i="25"/>
  <c r="I151" i="25"/>
  <c r="J152" i="25"/>
  <c r="I152" i="25"/>
  <c r="I148" i="25"/>
  <c r="I162" i="25"/>
  <c r="J173" i="25"/>
  <c r="I77" i="25"/>
  <c r="I154" i="25"/>
  <c r="I147" i="25"/>
  <c r="I174" i="25"/>
  <c r="J164" i="25"/>
  <c r="J126" i="25"/>
  <c r="J138" i="25"/>
  <c r="J124" i="25"/>
  <c r="J157" i="25"/>
  <c r="I157" i="25"/>
  <c r="H175" i="25"/>
  <c r="I145" i="25"/>
  <c r="H146" i="25"/>
  <c r="I125" i="25"/>
  <c r="I122" i="25"/>
  <c r="I52" i="25"/>
  <c r="H135" i="25"/>
  <c r="J137" i="25"/>
  <c r="I137" i="25"/>
  <c r="H139" i="25"/>
  <c r="I123" i="25"/>
  <c r="H78" i="25"/>
  <c r="J132" i="25"/>
  <c r="I134" i="25"/>
  <c r="H130" i="25"/>
  <c r="I105" i="25"/>
  <c r="H56" i="25"/>
  <c r="H121" i="25"/>
  <c r="H115" i="25"/>
  <c r="J109" i="25"/>
  <c r="I109" i="25"/>
  <c r="J110" i="25"/>
  <c r="I110" i="25"/>
  <c r="K116" i="25"/>
  <c r="I116" i="25"/>
  <c r="J111" i="25"/>
  <c r="I111" i="25"/>
  <c r="J117" i="25"/>
  <c r="I117" i="25"/>
  <c r="K112" i="25"/>
  <c r="I112" i="25"/>
  <c r="K114" i="25"/>
  <c r="I114" i="25"/>
  <c r="J113" i="25"/>
  <c r="I113" i="25"/>
  <c r="J108" i="25"/>
  <c r="I108" i="25"/>
  <c r="K118" i="25"/>
  <c r="I118" i="25"/>
  <c r="J102" i="25"/>
  <c r="I102" i="25"/>
  <c r="H104" i="25"/>
  <c r="J103" i="25"/>
  <c r="I103" i="25"/>
  <c r="K98" i="25"/>
  <c r="I98" i="25"/>
  <c r="J99" i="25"/>
  <c r="I99" i="25"/>
  <c r="K100" i="25"/>
  <c r="I100" i="25"/>
  <c r="J97" i="25"/>
  <c r="I97" i="25"/>
  <c r="H101" i="25"/>
  <c r="K93" i="25"/>
  <c r="I93" i="25"/>
  <c r="H96" i="25"/>
  <c r="J94" i="25"/>
  <c r="I94" i="25"/>
  <c r="K95" i="25"/>
  <c r="I95" i="25"/>
  <c r="J84" i="25"/>
  <c r="I84" i="25"/>
  <c r="H92" i="25"/>
  <c r="J88" i="25"/>
  <c r="I88" i="25"/>
  <c r="J85" i="25"/>
  <c r="I85" i="25"/>
  <c r="J86" i="25"/>
  <c r="I86" i="25"/>
  <c r="K87" i="25"/>
  <c r="I87" i="25"/>
  <c r="K89" i="25"/>
  <c r="I89" i="25"/>
  <c r="K91" i="25"/>
  <c r="I91" i="25"/>
  <c r="J90" i="25"/>
  <c r="I90" i="25"/>
  <c r="J82" i="25"/>
  <c r="I82" i="25"/>
  <c r="J80" i="25"/>
  <c r="I80" i="25"/>
  <c r="K79" i="25"/>
  <c r="I79" i="25"/>
  <c r="H83" i="25"/>
  <c r="K81" i="25"/>
  <c r="I81" i="25"/>
  <c r="J75" i="25"/>
  <c r="I75" i="25"/>
  <c r="J76" i="25"/>
  <c r="I76" i="25"/>
  <c r="J74" i="25"/>
  <c r="I74" i="25"/>
  <c r="J69" i="25"/>
  <c r="I69" i="25"/>
  <c r="K70" i="25"/>
  <c r="I70" i="25"/>
  <c r="J67" i="25"/>
  <c r="I67" i="25"/>
  <c r="H73" i="25"/>
  <c r="J68" i="25"/>
  <c r="I68" i="25"/>
  <c r="J71" i="25"/>
  <c r="I71" i="25"/>
  <c r="K72" i="25"/>
  <c r="I72" i="25"/>
  <c r="K60" i="25"/>
  <c r="I60" i="25"/>
  <c r="J57" i="25"/>
  <c r="H66" i="25"/>
  <c r="I57" i="25"/>
  <c r="J58" i="25"/>
  <c r="I58" i="25"/>
  <c r="J59" i="25"/>
  <c r="I59" i="25"/>
  <c r="J61" i="25"/>
  <c r="I61" i="25"/>
  <c r="K62" i="25"/>
  <c r="I62" i="25"/>
  <c r="K64" i="25"/>
  <c r="I64" i="25"/>
  <c r="J63" i="25"/>
  <c r="I63" i="25"/>
  <c r="J55" i="25"/>
  <c r="I55" i="25"/>
  <c r="I53" i="25"/>
  <c r="J54" i="25"/>
  <c r="I54" i="25"/>
  <c r="J44" i="25"/>
  <c r="H51" i="25"/>
  <c r="I44" i="25"/>
  <c r="J45" i="25"/>
  <c r="I45" i="25"/>
  <c r="J48" i="25"/>
  <c r="I48" i="25"/>
  <c r="J46" i="25"/>
  <c r="I46" i="25"/>
  <c r="K47" i="25"/>
  <c r="I47" i="25"/>
  <c r="K49" i="25"/>
  <c r="I49" i="25"/>
  <c r="K40" i="25"/>
  <c r="H43" i="25"/>
  <c r="I40" i="25"/>
  <c r="J41" i="25"/>
  <c r="I41" i="25"/>
  <c r="K42" i="25"/>
  <c r="I42" i="25"/>
  <c r="J32" i="25"/>
  <c r="H39" i="25"/>
  <c r="I32" i="25"/>
  <c r="J33" i="25"/>
  <c r="I33" i="25"/>
  <c r="K37" i="25"/>
  <c r="I37" i="25"/>
  <c r="J34" i="25"/>
  <c r="I34" i="25"/>
  <c r="K35" i="25"/>
  <c r="I35" i="25"/>
  <c r="J36" i="25"/>
  <c r="I36" i="25"/>
  <c r="K30" i="25"/>
  <c r="I30" i="25"/>
  <c r="J29" i="25"/>
  <c r="I29" i="25"/>
  <c r="H31" i="25"/>
  <c r="J22" i="25"/>
  <c r="I22" i="25"/>
  <c r="J23" i="25"/>
  <c r="I23" i="25"/>
  <c r="K24" i="25"/>
  <c r="I24" i="25"/>
  <c r="J25" i="25"/>
  <c r="I25" i="25"/>
  <c r="K26" i="25"/>
  <c r="I26" i="25"/>
  <c r="J21" i="25"/>
  <c r="H28" i="25"/>
  <c r="I21" i="25"/>
  <c r="K18" i="25"/>
  <c r="I18" i="25"/>
  <c r="J17" i="25"/>
  <c r="I17" i="25"/>
  <c r="J15" i="25"/>
  <c r="I15" i="25"/>
  <c r="J13" i="25"/>
  <c r="I13" i="25"/>
  <c r="J12" i="25"/>
  <c r="I12" i="25"/>
  <c r="K16" i="25"/>
  <c r="I16" i="25"/>
  <c r="K14" i="25"/>
  <c r="I14" i="25"/>
  <c r="J11" i="25"/>
  <c r="H20" i="25"/>
  <c r="I11" i="25"/>
  <c r="K8" i="25"/>
  <c r="I8" i="25"/>
  <c r="J5" i="25"/>
  <c r="H10" i="25"/>
  <c r="I5" i="25"/>
  <c r="K6" i="25"/>
  <c r="I6" i="25"/>
  <c r="J7" i="25"/>
  <c r="I7" i="25"/>
  <c r="F46" i="24"/>
  <c r="F45" i="24"/>
  <c r="F44" i="24"/>
  <c r="D36" i="24"/>
  <c r="C36" i="24"/>
  <c r="F35" i="24"/>
  <c r="F33" i="24"/>
  <c r="F32" i="24"/>
  <c r="F36" i="24" s="1"/>
  <c r="C26" i="24"/>
  <c r="F25" i="24"/>
  <c r="D23" i="24"/>
  <c r="D26" i="24" s="1"/>
  <c r="C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J10" i="25" l="1"/>
  <c r="K10" i="25"/>
  <c r="I10" i="25"/>
  <c r="C42" i="24"/>
  <c r="F23" i="24"/>
  <c r="F26" i="24" s="1"/>
  <c r="F42" i="24" s="1"/>
  <c r="D42" i="24"/>
  <c r="D41" i="24"/>
  <c r="C41" i="24"/>
  <c r="I20" i="25" l="1"/>
  <c r="K20" i="25"/>
  <c r="K28" i="25" s="1"/>
  <c r="J20" i="25"/>
  <c r="J28" i="25" s="1"/>
  <c r="C2" i="23"/>
  <c r="E50" i="23"/>
  <c r="G50" i="23" s="1"/>
  <c r="E49" i="23"/>
  <c r="G49" i="23" s="1"/>
  <c r="E48" i="23"/>
  <c r="G48" i="23" s="1"/>
  <c r="E47" i="23"/>
  <c r="G47" i="23" s="1"/>
  <c r="E46" i="23"/>
  <c r="G46" i="23" s="1"/>
  <c r="E45" i="23"/>
  <c r="G45" i="23" s="1"/>
  <c r="E44" i="23"/>
  <c r="G44" i="23" s="1"/>
  <c r="E43" i="23"/>
  <c r="G43" i="23" s="1"/>
  <c r="E42" i="23"/>
  <c r="G42" i="23" s="1"/>
  <c r="E41" i="23"/>
  <c r="G41" i="23" s="1"/>
  <c r="E40" i="23"/>
  <c r="H40" i="23" s="1"/>
  <c r="E39" i="23"/>
  <c r="G39" i="23" s="1"/>
  <c r="E38" i="23"/>
  <c r="G38" i="23" s="1"/>
  <c r="E37" i="23"/>
  <c r="G37" i="23" s="1"/>
  <c r="E36" i="23"/>
  <c r="G36" i="23" s="1"/>
  <c r="E35" i="23"/>
  <c r="G35" i="23" s="1"/>
  <c r="E34" i="23"/>
  <c r="G34" i="23" s="1"/>
  <c r="E33" i="23"/>
  <c r="G33" i="23" s="1"/>
  <c r="E32" i="23"/>
  <c r="G32" i="23" s="1"/>
  <c r="E31" i="23"/>
  <c r="E30" i="23"/>
  <c r="G30" i="23" s="1"/>
  <c r="E29" i="23"/>
  <c r="G29" i="23" s="1"/>
  <c r="E28" i="23"/>
  <c r="G28" i="23" s="1"/>
  <c r="E27" i="23"/>
  <c r="G27" i="23" s="1"/>
  <c r="E26" i="23"/>
  <c r="G26" i="23" s="1"/>
  <c r="E25" i="23"/>
  <c r="G25" i="23" s="1"/>
  <c r="E24" i="23"/>
  <c r="G24" i="23" s="1"/>
  <c r="E23" i="23"/>
  <c r="G23" i="23" s="1"/>
  <c r="E22" i="23"/>
  <c r="G22" i="23" s="1"/>
  <c r="E21" i="23"/>
  <c r="G21" i="23" s="1"/>
  <c r="E20" i="23"/>
  <c r="G20" i="23" s="1"/>
  <c r="E19" i="23"/>
  <c r="G19" i="23" s="1"/>
  <c r="E18" i="23"/>
  <c r="G18" i="23" s="1"/>
  <c r="E17" i="23"/>
  <c r="G17" i="23" s="1"/>
  <c r="K20" i="23" s="1"/>
  <c r="B16" i="23"/>
  <c r="E16" i="23" s="1"/>
  <c r="G16" i="23" s="1"/>
  <c r="B15" i="23"/>
  <c r="E15" i="23" s="1"/>
  <c r="G15" i="23" s="1"/>
  <c r="B14" i="23"/>
  <c r="E14" i="23" s="1"/>
  <c r="B13" i="23"/>
  <c r="E13" i="23" s="1"/>
  <c r="G13" i="23" s="1"/>
  <c r="B12" i="23"/>
  <c r="E12" i="23" s="1"/>
  <c r="G12" i="23" s="1"/>
  <c r="B11" i="23"/>
  <c r="E11" i="23" s="1"/>
  <c r="G11" i="23" s="1"/>
  <c r="B10" i="23"/>
  <c r="E10" i="23" s="1"/>
  <c r="B8" i="23"/>
  <c r="E8" i="23" s="1"/>
  <c r="G8" i="23" s="1"/>
  <c r="C7" i="23"/>
  <c r="E7" i="23" s="1"/>
  <c r="G7" i="23" s="1"/>
  <c r="B6" i="23"/>
  <c r="E6" i="23" s="1"/>
  <c r="G6" i="23" s="1"/>
  <c r="B5" i="23"/>
  <c r="E5" i="23" s="1"/>
  <c r="G5" i="23" s="1"/>
  <c r="B4" i="23"/>
  <c r="E4" i="23" s="1"/>
  <c r="B3" i="23"/>
  <c r="E3" i="23" s="1"/>
  <c r="G3" i="23" s="1"/>
  <c r="D2" i="23"/>
  <c r="B2" i="23"/>
  <c r="G234" i="22"/>
  <c r="G232" i="22"/>
  <c r="G229" i="22"/>
  <c r="G167" i="22"/>
  <c r="G135" i="22"/>
  <c r="G88" i="22"/>
  <c r="G69" i="22"/>
  <c r="F48" i="13"/>
  <c r="F28" i="11"/>
  <c r="G27" i="11"/>
  <c r="F27" i="11"/>
  <c r="F29" i="11" s="1"/>
  <c r="F40" i="12"/>
  <c r="F39" i="12"/>
  <c r="F49" i="13"/>
  <c r="F47" i="13"/>
  <c r="D40" i="13"/>
  <c r="C40" i="13"/>
  <c r="F40" i="13" s="1"/>
  <c r="F39" i="13"/>
  <c r="F37" i="13"/>
  <c r="F35" i="13"/>
  <c r="E40" i="13" s="1"/>
  <c r="E45" i="13" s="1"/>
  <c r="F34" i="13"/>
  <c r="F33" i="13"/>
  <c r="F32" i="13"/>
  <c r="F31" i="13"/>
  <c r="F28" i="13"/>
  <c r="F27" i="13"/>
  <c r="F26" i="13"/>
  <c r="F25" i="13"/>
  <c r="F24" i="13"/>
  <c r="F21" i="13"/>
  <c r="F16" i="13"/>
  <c r="D14" i="13"/>
  <c r="D17" i="13" s="1"/>
  <c r="C14" i="13"/>
  <c r="C17" i="13" s="1"/>
  <c r="F13" i="13"/>
  <c r="F12" i="13"/>
  <c r="F11" i="13"/>
  <c r="F10" i="13"/>
  <c r="F9" i="13"/>
  <c r="F50" i="12"/>
  <c r="F49" i="12"/>
  <c r="F48" i="12"/>
  <c r="E42" i="12"/>
  <c r="C42" i="12"/>
  <c r="F37" i="12"/>
  <c r="E46" i="12" s="1"/>
  <c r="F36" i="12"/>
  <c r="F35" i="12"/>
  <c r="F34" i="12"/>
  <c r="F33" i="12"/>
  <c r="F30" i="12"/>
  <c r="F29" i="12"/>
  <c r="F28" i="12"/>
  <c r="F27" i="12"/>
  <c r="F26" i="12"/>
  <c r="F22" i="12"/>
  <c r="F21" i="12"/>
  <c r="F16" i="12"/>
  <c r="D14" i="12"/>
  <c r="D17" i="12" s="1"/>
  <c r="D46" i="12" s="1"/>
  <c r="C14" i="12"/>
  <c r="C17" i="12" s="1"/>
  <c r="C46" i="12" s="1"/>
  <c r="F13" i="12"/>
  <c r="F12" i="12"/>
  <c r="F11" i="12"/>
  <c r="F10" i="12"/>
  <c r="F9" i="12"/>
  <c r="E32" i="11"/>
  <c r="E27" i="11"/>
  <c r="E51" i="9"/>
  <c r="E50" i="9"/>
  <c r="E49" i="9"/>
  <c r="D43" i="9"/>
  <c r="C43" i="9"/>
  <c r="E43" i="9" s="1"/>
  <c r="D41" i="9"/>
  <c r="C41" i="9"/>
  <c r="E40" i="9"/>
  <c r="E39" i="9"/>
  <c r="E38" i="9"/>
  <c r="E37" i="9"/>
  <c r="E41" i="9" s="1"/>
  <c r="E35" i="9"/>
  <c r="E34" i="9"/>
  <c r="E32" i="9"/>
  <c r="E31" i="9"/>
  <c r="C26" i="9"/>
  <c r="E25" i="9"/>
  <c r="D23" i="9"/>
  <c r="D26" i="9" s="1"/>
  <c r="C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23" i="9" s="1"/>
  <c r="E26" i="9" s="1"/>
  <c r="E47" i="9" s="1"/>
  <c r="E49" i="8"/>
  <c r="E47" i="8" s="1"/>
  <c r="E48" i="8"/>
  <c r="D41" i="8"/>
  <c r="C41" i="8"/>
  <c r="D38" i="8"/>
  <c r="C38" i="8"/>
  <c r="E37" i="8"/>
  <c r="E36" i="8"/>
  <c r="E35" i="8"/>
  <c r="E34" i="8"/>
  <c r="E29" i="8"/>
  <c r="E28" i="8"/>
  <c r="C25" i="8"/>
  <c r="E24" i="8"/>
  <c r="D22" i="8"/>
  <c r="D25" i="8" s="1"/>
  <c r="C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22" i="8" s="1"/>
  <c r="E25" i="8" s="1"/>
  <c r="E34" i="7"/>
  <c r="E33" i="7"/>
  <c r="E32" i="7"/>
  <c r="D27" i="7"/>
  <c r="C27" i="7"/>
  <c r="E26" i="7"/>
  <c r="E25" i="7"/>
  <c r="D23" i="7"/>
  <c r="C23" i="7"/>
  <c r="C30" i="7" s="1"/>
  <c r="D22" i="7"/>
  <c r="C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32" i="6"/>
  <c r="E31" i="6"/>
  <c r="E30" i="6"/>
  <c r="D25" i="6"/>
  <c r="C25" i="6"/>
  <c r="E24" i="6"/>
  <c r="E23" i="6"/>
  <c r="E25" i="6" s="1"/>
  <c r="D21" i="6"/>
  <c r="D28" i="6" s="1"/>
  <c r="C21" i="6"/>
  <c r="C28" i="6" s="1"/>
  <c r="D20" i="6"/>
  <c r="C20" i="6"/>
  <c r="E19" i="6"/>
  <c r="E18" i="6"/>
  <c r="E17" i="6"/>
  <c r="E16" i="6"/>
  <c r="E15" i="6"/>
  <c r="E14" i="6"/>
  <c r="E13" i="6"/>
  <c r="E12" i="6"/>
  <c r="E11" i="6"/>
  <c r="E10" i="6"/>
  <c r="E9" i="6"/>
  <c r="E32" i="5"/>
  <c r="E31" i="5"/>
  <c r="E30" i="5"/>
  <c r="D25" i="5"/>
  <c r="C25" i="5"/>
  <c r="E24" i="5"/>
  <c r="E23" i="5"/>
  <c r="E25" i="5" s="1"/>
  <c r="D21" i="5"/>
  <c r="D28" i="5" s="1"/>
  <c r="C21" i="5"/>
  <c r="C28" i="5" s="1"/>
  <c r="D20" i="5"/>
  <c r="C20" i="5"/>
  <c r="E19" i="5"/>
  <c r="E18" i="5"/>
  <c r="E17" i="5"/>
  <c r="E16" i="5"/>
  <c r="E15" i="5"/>
  <c r="E14" i="5"/>
  <c r="E13" i="5"/>
  <c r="E12" i="5"/>
  <c r="E11" i="5"/>
  <c r="E10" i="5"/>
  <c r="E9" i="5"/>
  <c r="E31" i="4"/>
  <c r="E30" i="4"/>
  <c r="E29" i="4"/>
  <c r="D24" i="4"/>
  <c r="C24" i="4"/>
  <c r="E23" i="4"/>
  <c r="E22" i="4"/>
  <c r="E24" i="4" s="1"/>
  <c r="D20" i="4"/>
  <c r="D27" i="4" s="1"/>
  <c r="C20" i="4"/>
  <c r="C27" i="4" s="1"/>
  <c r="D19" i="4"/>
  <c r="C19" i="4"/>
  <c r="E18" i="4"/>
  <c r="E17" i="4"/>
  <c r="E16" i="4"/>
  <c r="E15" i="4"/>
  <c r="E14" i="4"/>
  <c r="E13" i="4"/>
  <c r="E12" i="4"/>
  <c r="E11" i="4"/>
  <c r="E10" i="4"/>
  <c r="E9" i="4"/>
  <c r="E20" i="4" s="1"/>
  <c r="E27" i="4" s="1"/>
  <c r="E31" i="3"/>
  <c r="E30" i="3"/>
  <c r="E29" i="3"/>
  <c r="D24" i="3"/>
  <c r="C24" i="3"/>
  <c r="E23" i="3"/>
  <c r="E22" i="3"/>
  <c r="D20" i="3"/>
  <c r="D27" i="3" s="1"/>
  <c r="C20" i="3"/>
  <c r="C27" i="3" s="1"/>
  <c r="D19" i="3"/>
  <c r="C19" i="3"/>
  <c r="E18" i="3"/>
  <c r="E17" i="3"/>
  <c r="E16" i="3"/>
  <c r="E15" i="3"/>
  <c r="E14" i="3"/>
  <c r="E13" i="3"/>
  <c r="E12" i="3"/>
  <c r="E11" i="3"/>
  <c r="E10" i="3"/>
  <c r="E9" i="3"/>
  <c r="E30" i="2"/>
  <c r="E29" i="2"/>
  <c r="E28" i="2"/>
  <c r="D23" i="2"/>
  <c r="C23" i="2"/>
  <c r="E21" i="2"/>
  <c r="E20" i="2"/>
  <c r="E23" i="2" s="1"/>
  <c r="D18" i="2"/>
  <c r="D26" i="2" s="1"/>
  <c r="C18" i="2"/>
  <c r="C26" i="2" s="1"/>
  <c r="D17" i="2"/>
  <c r="C17" i="2"/>
  <c r="E17" i="2" s="1"/>
  <c r="E16" i="2"/>
  <c r="E15" i="2"/>
  <c r="E14" i="2"/>
  <c r="E13" i="2"/>
  <c r="E12" i="2"/>
  <c r="I11" i="2"/>
  <c r="E11" i="2"/>
  <c r="E10" i="2"/>
  <c r="E9" i="2"/>
  <c r="E30" i="1"/>
  <c r="E29" i="1"/>
  <c r="E28" i="1"/>
  <c r="D21" i="1"/>
  <c r="C21" i="1"/>
  <c r="E20" i="1"/>
  <c r="E19" i="1"/>
  <c r="E21" i="1" s="1"/>
  <c r="D17" i="1"/>
  <c r="D23" i="1" s="1"/>
  <c r="C17" i="1"/>
  <c r="C26" i="1" s="1"/>
  <c r="D16" i="1"/>
  <c r="C16" i="1"/>
  <c r="E15" i="1"/>
  <c r="E14" i="1"/>
  <c r="E13" i="1"/>
  <c r="E12" i="1"/>
  <c r="E11" i="1"/>
  <c r="E10" i="1"/>
  <c r="E9" i="1"/>
  <c r="C45" i="8" l="1"/>
  <c r="J31" i="25"/>
  <c r="K31" i="25"/>
  <c r="I28" i="25"/>
  <c r="E27" i="7"/>
  <c r="E16" i="1"/>
  <c r="E18" i="2"/>
  <c r="E19" i="3"/>
  <c r="E24" i="3"/>
  <c r="E21" i="6"/>
  <c r="D30" i="7"/>
  <c r="E38" i="8"/>
  <c r="E41" i="8"/>
  <c r="E45" i="8" s="1"/>
  <c r="C47" i="9"/>
  <c r="F17" i="12"/>
  <c r="F42" i="12"/>
  <c r="F46" i="12" s="1"/>
  <c r="H31" i="23"/>
  <c r="E2" i="23"/>
  <c r="G2" i="23" s="1"/>
  <c r="H4" i="23"/>
  <c r="G4" i="23"/>
  <c r="H10" i="23"/>
  <c r="G10" i="23"/>
  <c r="G14" i="23"/>
  <c r="H14" i="23"/>
  <c r="I16" i="23" s="1"/>
  <c r="K19" i="23"/>
  <c r="H17" i="23"/>
  <c r="G31" i="23"/>
  <c r="H35" i="23"/>
  <c r="G40" i="23"/>
  <c r="H49" i="23"/>
  <c r="D45" i="8"/>
  <c r="D44" i="8"/>
  <c r="D45" i="12"/>
  <c r="C45" i="13"/>
  <c r="C44" i="13"/>
  <c r="D47" i="9"/>
  <c r="D46" i="9"/>
  <c r="C45" i="12"/>
  <c r="D45" i="13"/>
  <c r="D44" i="13"/>
  <c r="E26" i="2"/>
  <c r="E28" i="6"/>
  <c r="E17" i="1"/>
  <c r="E26" i="1" s="1"/>
  <c r="C22" i="1"/>
  <c r="C23" i="1"/>
  <c r="E23" i="1" s="1"/>
  <c r="D25" i="1"/>
  <c r="D26" i="1"/>
  <c r="D25" i="2"/>
  <c r="E20" i="3"/>
  <c r="E27" i="3" s="1"/>
  <c r="C26" i="3"/>
  <c r="E19" i="4"/>
  <c r="D26" i="4"/>
  <c r="E20" i="5"/>
  <c r="D27" i="5"/>
  <c r="E20" i="6"/>
  <c r="D27" i="6"/>
  <c r="E22" i="7"/>
  <c r="C29" i="7"/>
  <c r="C44" i="8"/>
  <c r="D22" i="1"/>
  <c r="C25" i="1"/>
  <c r="C25" i="2"/>
  <c r="D26" i="3"/>
  <c r="C26" i="4"/>
  <c r="E21" i="5"/>
  <c r="E28" i="5" s="1"/>
  <c r="C27" i="5"/>
  <c r="C27" i="6"/>
  <c r="E23" i="7"/>
  <c r="E30" i="7" s="1"/>
  <c r="D29" i="7"/>
  <c r="C46" i="9"/>
  <c r="F14" i="12"/>
  <c r="F14" i="13"/>
  <c r="F17" i="13" s="1"/>
  <c r="F45" i="13" s="1"/>
  <c r="G45" i="13" s="1"/>
  <c r="I31" i="25" l="1"/>
  <c r="I39" i="25"/>
  <c r="K39" i="25"/>
  <c r="J39" i="25"/>
  <c r="J43" i="25" l="1"/>
  <c r="J51" i="25"/>
  <c r="K43" i="25"/>
  <c r="I43" i="25"/>
  <c r="I51" i="25" l="1"/>
  <c r="I56" i="25"/>
  <c r="K51" i="25"/>
  <c r="K56" i="25"/>
  <c r="J56" i="25"/>
  <c r="J66" i="25"/>
  <c r="J73" i="25" l="1"/>
  <c r="J78" i="25"/>
  <c r="K66" i="25"/>
  <c r="I66" i="25"/>
  <c r="I73" i="25" l="1"/>
  <c r="I78" i="25"/>
  <c r="N152" i="25" s="1"/>
  <c r="K73" i="25"/>
  <c r="K78" i="25"/>
  <c r="J83" i="25"/>
  <c r="J92" i="25" l="1"/>
  <c r="J96" i="25"/>
  <c r="J101" i="25" s="1"/>
  <c r="K83" i="25"/>
  <c r="K92" i="25" s="1"/>
  <c r="I83" i="25"/>
  <c r="I92" i="25" l="1"/>
  <c r="I96" i="25"/>
  <c r="K96" i="25"/>
  <c r="J104" i="25"/>
  <c r="J115" i="25" s="1"/>
  <c r="J121" i="25" l="1"/>
  <c r="J130" i="25"/>
  <c r="K101" i="25"/>
  <c r="I101" i="25"/>
  <c r="I104" i="25" s="1"/>
  <c r="I115" i="25" l="1"/>
  <c r="I121" i="25"/>
  <c r="K104" i="25"/>
  <c r="K115" i="25"/>
  <c r="J135" i="25"/>
  <c r="J139" i="25"/>
  <c r="J175" i="25" l="1"/>
  <c r="J190" i="25"/>
  <c r="K121" i="25"/>
  <c r="I130" i="25"/>
  <c r="J194" i="25" l="1"/>
  <c r="I135" i="25"/>
  <c r="I139" i="25"/>
  <c r="I146" i="25" s="1"/>
  <c r="K130" i="25"/>
  <c r="I175" i="25" l="1"/>
  <c r="K135" i="25"/>
  <c r="K139" i="25" s="1"/>
  <c r="K146" i="25" s="1"/>
  <c r="I190" i="25"/>
  <c r="K175" i="25" l="1"/>
  <c r="K190" i="25"/>
  <c r="K194" i="25" l="1"/>
</calcChain>
</file>

<file path=xl/comments1.xml><?xml version="1.0" encoding="utf-8"?>
<comments xmlns="http://schemas.openxmlformats.org/spreadsheetml/2006/main">
  <authors>
    <author/>
  </authors>
  <commentList>
    <comment ref="F8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Computer:
помяна!!!!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3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252 часа</t>
        </r>
      </text>
    </comment>
    <comment ref="B3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252 часа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3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252 часа</t>
        </r>
      </text>
    </comment>
    <comment ref="B3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252 часа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C22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само последните 2 седмици</t>
        </r>
      </text>
    </comment>
    <comment ref="C36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HP:
само първите 16 седмици</t>
        </r>
      </text>
    </comment>
  </commentList>
</comments>
</file>

<file path=xl/sharedStrings.xml><?xml version="1.0" encoding="utf-8"?>
<sst xmlns="http://schemas.openxmlformats.org/spreadsheetml/2006/main" count="1850" uniqueCount="259">
  <si>
    <t>ІІ</t>
  </si>
  <si>
    <t>РАЗПРЕДЕЛЕНИЕ НА ПРЕДМЕТИТЕ И ЧАСОВЕТЕ:</t>
  </si>
  <si>
    <t>№</t>
  </si>
  <si>
    <t>Видове подготовка, учебни предмети/ модули</t>
  </si>
  <si>
    <t>брой учебни седмици</t>
  </si>
  <si>
    <t>годишен брой часове</t>
  </si>
  <si>
    <t>седмичен брой часове</t>
  </si>
  <si>
    <t>Раздел А - задължителни учебни часове</t>
  </si>
  <si>
    <t>І</t>
  </si>
  <si>
    <t>Общообразователна подготовка</t>
  </si>
  <si>
    <t>Български език и литература</t>
  </si>
  <si>
    <t>Математика</t>
  </si>
  <si>
    <t>Родинознание</t>
  </si>
  <si>
    <t>Музика</t>
  </si>
  <si>
    <t>Изобразително изкуство</t>
  </si>
  <si>
    <t>Технологии и предприемачество</t>
  </si>
  <si>
    <t>Физическо възпитание и спорт</t>
  </si>
  <si>
    <t>Общо за Раздел А</t>
  </si>
  <si>
    <t>Раздел Б - Избираеми учебни чосови</t>
  </si>
  <si>
    <t>Общо за Раздел Б</t>
  </si>
  <si>
    <t>Общо за Раздел А+Раздел Б</t>
  </si>
  <si>
    <t>Раздел В - факултативни учебни часове</t>
  </si>
  <si>
    <t>Общо за Раздел А+Раздел Б+Раздел В</t>
  </si>
  <si>
    <t>Часове на основание чл.29, ал. 1 и ал. 2 от ЗПУО</t>
  </si>
  <si>
    <t>Час на класа</t>
  </si>
  <si>
    <t>Модул за осъществяване на спортни дейности - лека атлетика</t>
  </si>
  <si>
    <t>Безопасност на движението по пътищата...</t>
  </si>
  <si>
    <t>ІІІ</t>
  </si>
  <si>
    <t>изм. - ДВ, бр. 75 от 2021 г.</t>
  </si>
  <si>
    <t>Проекти и творчески дейности</t>
  </si>
  <si>
    <t>1 седмица</t>
  </si>
  <si>
    <t>Чужд език - Английски език</t>
  </si>
  <si>
    <t>Компютърно моделиране</t>
  </si>
  <si>
    <t>Човекът и обществото</t>
  </si>
  <si>
    <t>Човекът и природата</t>
  </si>
  <si>
    <t>ІХ</t>
  </si>
  <si>
    <t>Компютърно моделиране и информационни технологии</t>
  </si>
  <si>
    <t>История и цивилизации</t>
  </si>
  <si>
    <t>География и икономика</t>
  </si>
  <si>
    <t>Хореография</t>
  </si>
  <si>
    <t>Модул за осъществяване на спортни дейности - футбол</t>
  </si>
  <si>
    <t>Биология и здравно образование</t>
  </si>
  <si>
    <t xml:space="preserve">Физика и астрономия </t>
  </si>
  <si>
    <t>Химия и опазване на околната среда</t>
  </si>
  <si>
    <t>ІI</t>
  </si>
  <si>
    <r>
      <rPr>
        <b/>
        <sz val="12"/>
        <color theme="1"/>
        <rFont val="Calibri"/>
        <family val="2"/>
        <charset val="204"/>
      </rPr>
      <t xml:space="preserve">VІІІ клас - 5220101 </t>
    </r>
    <r>
      <rPr>
        <sz val="12"/>
        <color theme="1"/>
        <rFont val="Calibri"/>
        <family val="2"/>
        <charset val="204"/>
      </rPr>
      <t>учебната 2025/2026 година В6 3спк</t>
    </r>
  </si>
  <si>
    <t>Чужд език - Немски език</t>
  </si>
  <si>
    <t>Информационни технологии</t>
  </si>
  <si>
    <t>Философия</t>
  </si>
  <si>
    <t>Физика и астрономия</t>
  </si>
  <si>
    <t>Обща професионална подготовка</t>
  </si>
  <si>
    <t>Предприемачество</t>
  </si>
  <si>
    <t>Раздел Б - задължителни учебни часове</t>
  </si>
  <si>
    <t>Отраслова професионална подготовка</t>
  </si>
  <si>
    <t>Техническа механика</t>
  </si>
  <si>
    <t>Материалознание</t>
  </si>
  <si>
    <t>ІV</t>
  </si>
  <si>
    <t>Специфична професионална подготовка</t>
  </si>
  <si>
    <t>Теория на професията</t>
  </si>
  <si>
    <t>Учебна практика</t>
  </si>
  <si>
    <t>V</t>
  </si>
  <si>
    <t>Разширена професионална подготовка</t>
  </si>
  <si>
    <t>Електрически измервания</t>
  </si>
  <si>
    <t>Учебна практика - електрически измервания</t>
  </si>
  <si>
    <t>VІ</t>
  </si>
  <si>
    <t>Разширена подготовка</t>
  </si>
  <si>
    <t>VІІ</t>
  </si>
  <si>
    <t>Допълнителна подготовка</t>
  </si>
  <si>
    <t>Модул за осъществяване на спортни дейности - волейбол</t>
  </si>
  <si>
    <t>IX клас - 6210201 учебната 2025/2026 година В6 3спк</t>
  </si>
  <si>
    <t>Здравосливни и безопасни условия на труд</t>
  </si>
  <si>
    <t>1.1.</t>
  </si>
  <si>
    <t>Почвознание</t>
  </si>
  <si>
    <t>1.2.</t>
  </si>
  <si>
    <t>Ботаника</t>
  </si>
  <si>
    <t>2.1.</t>
  </si>
  <si>
    <t>2.2.</t>
  </si>
  <si>
    <t>Лозарство</t>
  </si>
  <si>
    <t>Учебна практика - Лозарство</t>
  </si>
  <si>
    <t>Учебна практика - Ботаника</t>
  </si>
  <si>
    <t>клас</t>
  </si>
  <si>
    <t>лп</t>
  </si>
  <si>
    <t>практики</t>
  </si>
  <si>
    <t>д</t>
  </si>
  <si>
    <t>РПП</t>
  </si>
  <si>
    <t>Машини в лозарството</t>
  </si>
  <si>
    <t>Микробиология</t>
  </si>
  <si>
    <t>Производствена</t>
  </si>
  <si>
    <t>лектор</t>
  </si>
  <si>
    <t>Технология на винопроизводството</t>
  </si>
  <si>
    <t>Машини във винопроизводството</t>
  </si>
  <si>
    <t>ХI клас - 6210201 учебната 2025/2026 година - техник 3спк в6</t>
  </si>
  <si>
    <t>Гражданско образование</t>
  </si>
  <si>
    <t>Чужд език по професията - Немски език</t>
  </si>
  <si>
    <t xml:space="preserve"> 1.1</t>
  </si>
  <si>
    <t>Безопасност на движението</t>
  </si>
  <si>
    <t xml:space="preserve"> 1.2</t>
  </si>
  <si>
    <t>Управление на моторна превозно средство</t>
  </si>
  <si>
    <t>Практика на професията</t>
  </si>
  <si>
    <t xml:space="preserve"> 1.3</t>
  </si>
  <si>
    <t xml:space="preserve"> 1.4</t>
  </si>
  <si>
    <t xml:space="preserve"> 1.5</t>
  </si>
  <si>
    <t xml:space="preserve"> 2.1</t>
  </si>
  <si>
    <t xml:space="preserve"> 2.1.1</t>
  </si>
  <si>
    <t xml:space="preserve"> 2.1.2</t>
  </si>
  <si>
    <t xml:space="preserve"> 2.1.3</t>
  </si>
  <si>
    <t xml:space="preserve"> 2.1.4</t>
  </si>
  <si>
    <t>Работа с машинно-тракторни агрегати</t>
  </si>
  <si>
    <t xml:space="preserve"> 2.2</t>
  </si>
  <si>
    <t>Производствена практика</t>
  </si>
  <si>
    <t>ХII клас - 8400701 учебната 2025/2026 година В6</t>
  </si>
  <si>
    <t>Информационни системи в транспорта</t>
  </si>
  <si>
    <t>Автотранспортна техника</t>
  </si>
  <si>
    <t>Експлоатация на автотранспортната техника</t>
  </si>
  <si>
    <t>Организация и управление на транспортно предприятие</t>
  </si>
  <si>
    <t>Специализирана дейност</t>
  </si>
  <si>
    <t>Транспортно и търговско право</t>
  </si>
  <si>
    <t>Експлоатация на автотранспортна техника</t>
  </si>
  <si>
    <t>Счетоводна отчетност</t>
  </si>
  <si>
    <t xml:space="preserve"> 2.3</t>
  </si>
  <si>
    <t>По специалността</t>
  </si>
  <si>
    <t xml:space="preserve"> 2.4</t>
  </si>
  <si>
    <t>Управление на моторно превозно средство</t>
  </si>
  <si>
    <t>БЕЛ</t>
  </si>
  <si>
    <t>ИИ</t>
  </si>
  <si>
    <t>общо</t>
  </si>
  <si>
    <t>5 клас</t>
  </si>
  <si>
    <t>Икономика</t>
  </si>
  <si>
    <t>Сагласувано:</t>
  </si>
  <si>
    <t>/Галя Стойчева/</t>
  </si>
  <si>
    <t>Председател на Обществения съвет към СУ „Св. Климент Охридски”, гр. Сухиндол</t>
  </si>
  <si>
    <t>УТВЪРЖДАВАМ:</t>
  </si>
  <si>
    <t>/Пепи Стефанова/</t>
  </si>
  <si>
    <t>Директор на СУ „Св. Климент Охридски”, гр. Сухиндол</t>
  </si>
  <si>
    <t>предмет</t>
  </si>
  <si>
    <t>седмици</t>
  </si>
  <si>
    <t>седмични часове</t>
  </si>
  <si>
    <t>годишни часове</t>
  </si>
  <si>
    <t>лист</t>
  </si>
  <si>
    <t>1</t>
  </si>
  <si>
    <t>2</t>
  </si>
  <si>
    <t>1 клас</t>
  </si>
  <si>
    <t>10</t>
  </si>
  <si>
    <t>10 клас_т-л</t>
  </si>
  <si>
    <t>12</t>
  </si>
  <si>
    <t>12 клас_Ав</t>
  </si>
  <si>
    <t>2 клас</t>
  </si>
  <si>
    <t>3</t>
  </si>
  <si>
    <t xml:space="preserve">3 клас </t>
  </si>
  <si>
    <t>4</t>
  </si>
  <si>
    <t xml:space="preserve">4 клас </t>
  </si>
  <si>
    <t>5</t>
  </si>
  <si>
    <t>6</t>
  </si>
  <si>
    <t xml:space="preserve">6 клас </t>
  </si>
  <si>
    <t>7</t>
  </si>
  <si>
    <t xml:space="preserve">7 клас </t>
  </si>
  <si>
    <t>9</t>
  </si>
  <si>
    <t>9 клас_тЛВ</t>
  </si>
  <si>
    <t>11</t>
  </si>
  <si>
    <t xml:space="preserve">11 клас_Ав </t>
  </si>
  <si>
    <t>8</t>
  </si>
  <si>
    <t>8 клас_ЕМА</t>
  </si>
  <si>
    <t>8 клас_х</t>
  </si>
  <si>
    <t>Български език и литература РП</t>
  </si>
  <si>
    <t>Български език и литература ИУП</t>
  </si>
  <si>
    <t>Лозарство УП</t>
  </si>
  <si>
    <t>11 клас_тЛВ</t>
  </si>
  <si>
    <t>Работа с машинно-тракторни агрегати РП</t>
  </si>
  <si>
    <t>Управление на моторна превозно средство РП</t>
  </si>
  <si>
    <t>ООП</t>
  </si>
  <si>
    <t>РП/РПП</t>
  </si>
  <si>
    <t>ИУП</t>
  </si>
  <si>
    <t>норма</t>
  </si>
  <si>
    <t>щб</t>
  </si>
  <si>
    <t>лч</t>
  </si>
  <si>
    <t>МАТ</t>
  </si>
  <si>
    <t>ИЦ</t>
  </si>
  <si>
    <t>Ф-я</t>
  </si>
  <si>
    <t>ГО</t>
  </si>
  <si>
    <t>Хор-я</t>
  </si>
  <si>
    <t>ГИ</t>
  </si>
  <si>
    <t>ЧП</t>
  </si>
  <si>
    <t>БЗО</t>
  </si>
  <si>
    <t>ХООС</t>
  </si>
  <si>
    <t>ФА</t>
  </si>
  <si>
    <t>ФВС</t>
  </si>
  <si>
    <t xml:space="preserve"> СД - волейбол</t>
  </si>
  <si>
    <t xml:space="preserve"> СД - футбол</t>
  </si>
  <si>
    <t>БДП 11</t>
  </si>
  <si>
    <t>Упр на МПС 11</t>
  </si>
  <si>
    <t>Р с МТА 11</t>
  </si>
  <si>
    <t>АвТ техника</t>
  </si>
  <si>
    <t>Екс_АвТТ</t>
  </si>
  <si>
    <t>Екс_АвТТ - уп</t>
  </si>
  <si>
    <t>ИнфС в транспорта</t>
  </si>
  <si>
    <t>Орг ТП</t>
  </si>
  <si>
    <t>Спец. дейност</t>
  </si>
  <si>
    <t>ТрТърг право</t>
  </si>
  <si>
    <t>УП -По спец-та</t>
  </si>
  <si>
    <t>Пр.Практика 12</t>
  </si>
  <si>
    <t>Упр. на МПС УП</t>
  </si>
  <si>
    <t>Пр.Практика 11</t>
  </si>
  <si>
    <t>ИТ/КМИТ</t>
  </si>
  <si>
    <t>ТП</t>
  </si>
  <si>
    <t>Пр-во</t>
  </si>
  <si>
    <t>Машини в лоз-то</t>
  </si>
  <si>
    <t xml:space="preserve">Почвознание </t>
  </si>
  <si>
    <t>УП - Лозарство</t>
  </si>
  <si>
    <t>УП - Ботаника</t>
  </si>
  <si>
    <t>УП-Маш. в лоз-то</t>
  </si>
  <si>
    <t>ЧЕ - АЕ</t>
  </si>
  <si>
    <t>ЧЕ - НЕ</t>
  </si>
  <si>
    <t>ЧЕП - НЕ</t>
  </si>
  <si>
    <t>X клас - 5410301 учебната 2025/2026 година В5</t>
  </si>
  <si>
    <t xml:space="preserve"> - по специалността</t>
  </si>
  <si>
    <r>
      <rPr>
        <b/>
        <sz val="12"/>
        <color theme="1"/>
        <rFont val="Calibri"/>
        <family val="2"/>
        <charset val="204"/>
      </rPr>
      <t xml:space="preserve">І клас </t>
    </r>
    <r>
      <rPr>
        <sz val="12"/>
        <color theme="1"/>
        <rFont val="Calibri"/>
        <family val="2"/>
        <charset val="204"/>
      </rPr>
      <t xml:space="preserve">
учебната 2025/2026година</t>
    </r>
  </si>
  <si>
    <r>
      <rPr>
        <b/>
        <sz val="12"/>
        <color theme="1"/>
        <rFont val="Calibri"/>
        <family val="2"/>
        <charset val="204"/>
      </rPr>
      <t xml:space="preserve">ІІ клас </t>
    </r>
    <r>
      <rPr>
        <sz val="12"/>
        <color theme="1"/>
        <rFont val="Calibri"/>
        <family val="2"/>
        <charset val="204"/>
      </rPr>
      <t xml:space="preserve">
учебната 2025/2026година</t>
    </r>
  </si>
  <si>
    <r>
      <rPr>
        <b/>
        <sz val="12"/>
        <color theme="1"/>
        <rFont val="Calibri"/>
        <family val="2"/>
        <charset val="204"/>
      </rPr>
      <t>ІІІ клас</t>
    </r>
    <r>
      <rPr>
        <sz val="12"/>
        <color theme="1"/>
        <rFont val="Calibri"/>
        <family val="2"/>
        <charset val="204"/>
      </rPr>
      <t xml:space="preserve">
учебната 2025/2026 година</t>
    </r>
  </si>
  <si>
    <r>
      <rPr>
        <b/>
        <sz val="12"/>
        <color theme="1"/>
        <rFont val="Calibri"/>
        <family val="2"/>
        <charset val="204"/>
      </rPr>
      <t>ІV клас</t>
    </r>
    <r>
      <rPr>
        <sz val="12"/>
        <color theme="1"/>
        <rFont val="Calibri"/>
        <family val="2"/>
        <charset val="204"/>
      </rPr>
      <t xml:space="preserve">
учебната 2025/2026 година </t>
    </r>
  </si>
  <si>
    <r>
      <rPr>
        <b/>
        <sz val="12"/>
        <color theme="1"/>
        <rFont val="Calibri"/>
        <family val="2"/>
        <charset val="204"/>
      </rPr>
      <t>V клас</t>
    </r>
    <r>
      <rPr>
        <sz val="12"/>
        <color theme="1"/>
        <rFont val="Calibri"/>
        <family val="2"/>
        <charset val="204"/>
      </rPr>
      <t xml:space="preserve">
учебната 2025/2026 година </t>
    </r>
  </si>
  <si>
    <r>
      <rPr>
        <b/>
        <sz val="10"/>
        <color theme="1"/>
        <rFont val="Calibri"/>
        <family val="2"/>
        <charset val="204"/>
      </rPr>
      <t>VІ клас</t>
    </r>
    <r>
      <rPr>
        <sz val="10"/>
        <color theme="1"/>
        <rFont val="Calibri"/>
        <family val="2"/>
        <charset val="204"/>
      </rPr>
      <t xml:space="preserve">
учебната 2025/2026 година </t>
    </r>
  </si>
  <si>
    <r>
      <rPr>
        <b/>
        <sz val="12"/>
        <color theme="1"/>
        <rFont val="Calibri"/>
        <family val="2"/>
        <charset val="204"/>
      </rPr>
      <t>VІІ клас</t>
    </r>
    <r>
      <rPr>
        <sz val="12"/>
        <color theme="1"/>
        <rFont val="Calibri"/>
        <family val="2"/>
        <charset val="204"/>
      </rPr>
      <t xml:space="preserve">
учебната 2025/2026 година </t>
    </r>
  </si>
  <si>
    <t>16, 18, 11</t>
  </si>
  <si>
    <t>по предмета</t>
  </si>
  <si>
    <t>брой нормативи</t>
  </si>
  <si>
    <t>фин. От паралелки</t>
  </si>
  <si>
    <t>фин. От бюджета</t>
  </si>
  <si>
    <t>Математика ИУП</t>
  </si>
  <si>
    <t>История и цивилизации ИУП</t>
  </si>
  <si>
    <t>География и икономика ИУП</t>
  </si>
  <si>
    <t>Биология и здравно образование ИУП</t>
  </si>
  <si>
    <t>Изобразително изкуство ИУП</t>
  </si>
  <si>
    <t>Модул за осъществяване на спортни дейности</t>
  </si>
  <si>
    <t>Хореография РП</t>
  </si>
  <si>
    <t>препод</t>
  </si>
  <si>
    <t>ЛП</t>
  </si>
  <si>
    <t>БЕ</t>
  </si>
  <si>
    <t>СЛ</t>
  </si>
  <si>
    <t>ТЧ</t>
  </si>
  <si>
    <t>ГД</t>
  </si>
  <si>
    <t>МД</t>
  </si>
  <si>
    <t>СИ</t>
  </si>
  <si>
    <t>ОП</t>
  </si>
  <si>
    <t>ДО</t>
  </si>
  <si>
    <t>ВК</t>
  </si>
  <si>
    <t>РТ</t>
  </si>
  <si>
    <t>Материалознание РПП</t>
  </si>
  <si>
    <t>Техническа механика РПП</t>
  </si>
  <si>
    <t>ПН Лозаровинарство</t>
  </si>
  <si>
    <t>ПН ЕМА</t>
  </si>
  <si>
    <t>ПН ОАТ</t>
  </si>
  <si>
    <t>ДГ</t>
  </si>
  <si>
    <t>ЛЕКТОР</t>
  </si>
  <si>
    <t>след пр-не</t>
  </si>
  <si>
    <t>К Пр-не</t>
  </si>
  <si>
    <t>над/под Н</t>
  </si>
  <si>
    <t>УП - по специалността</t>
  </si>
  <si>
    <t>ЛЕКТОР 2</t>
  </si>
  <si>
    <t>Приложна декорация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</si>
</sst>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i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6" fillId="0" borderId="14"/>
    <xf numFmtId="0" fontId="4" fillId="0" borderId="14"/>
  </cellStyleXfs>
  <cellXfs count="212"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9" fillId="0" borderId="7" xfId="0" applyFont="1" applyBorder="1"/>
    <xf numFmtId="1" fontId="5" fillId="3" borderId="7" xfId="0" applyNumberFormat="1" applyFont="1" applyFill="1" applyBorder="1"/>
    <xf numFmtId="0" fontId="5" fillId="3" borderId="7" xfId="0" applyFont="1" applyFill="1" applyBorder="1"/>
    <xf numFmtId="0" fontId="5" fillId="0" borderId="0" xfId="0" applyFont="1" applyAlignment="1">
      <alignment horizontal="right"/>
    </xf>
    <xf numFmtId="0" fontId="5" fillId="2" borderId="7" xfId="0" applyFont="1" applyFill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9" fillId="0" borderId="13" xfId="0" applyFont="1" applyBorder="1"/>
    <xf numFmtId="0" fontId="9" fillId="4" borderId="14" xfId="0" applyFont="1" applyFill="1" applyBorder="1"/>
    <xf numFmtId="0" fontId="9" fillId="0" borderId="0" xfId="0" applyFont="1"/>
    <xf numFmtId="0" fontId="9" fillId="0" borderId="15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6" xfId="0" applyFont="1" applyBorder="1"/>
    <xf numFmtId="0" fontId="10" fillId="0" borderId="7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9" fillId="5" borderId="14" xfId="0" applyFont="1" applyFill="1" applyBorder="1"/>
    <xf numFmtId="0" fontId="10" fillId="0" borderId="7" xfId="0" applyFont="1" applyBorder="1"/>
    <xf numFmtId="0" fontId="10" fillId="0" borderId="2" xfId="0" applyFont="1" applyBorder="1"/>
    <xf numFmtId="0" fontId="10" fillId="0" borderId="6" xfId="0" applyFont="1" applyBorder="1"/>
    <xf numFmtId="0" fontId="10" fillId="0" borderId="0" xfId="0" applyFont="1"/>
    <xf numFmtId="1" fontId="11" fillId="3" borderId="7" xfId="0" applyNumberFormat="1" applyFont="1" applyFill="1" applyBorder="1"/>
    <xf numFmtId="0" fontId="11" fillId="3" borderId="7" xfId="0" applyFont="1" applyFill="1" applyBorder="1"/>
    <xf numFmtId="0" fontId="11" fillId="0" borderId="0" xfId="0" applyFont="1" applyAlignment="1">
      <alignment horizontal="right"/>
    </xf>
    <xf numFmtId="0" fontId="11" fillId="2" borderId="7" xfId="0" applyFont="1" applyFill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right"/>
    </xf>
    <xf numFmtId="0" fontId="9" fillId="0" borderId="4" xfId="0" applyFont="1" applyBorder="1"/>
    <xf numFmtId="0" fontId="9" fillId="0" borderId="8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3" fillId="0" borderId="0" xfId="0" applyFont="1"/>
    <xf numFmtId="0" fontId="9" fillId="6" borderId="7" xfId="0" applyFont="1" applyFill="1" applyBorder="1"/>
    <xf numFmtId="0" fontId="9" fillId="7" borderId="7" xfId="0" applyFont="1" applyFill="1" applyBorder="1"/>
    <xf numFmtId="0" fontId="12" fillId="2" borderId="7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right"/>
    </xf>
    <xf numFmtId="16" fontId="9" fillId="0" borderId="7" xfId="0" applyNumberFormat="1" applyFont="1" applyBorder="1" applyAlignment="1">
      <alignment horizontal="right"/>
    </xf>
    <xf numFmtId="10" fontId="9" fillId="0" borderId="0" xfId="0" applyNumberFormat="1" applyFont="1"/>
    <xf numFmtId="1" fontId="9" fillId="4" borderId="7" xfId="0" applyNumberFormat="1" applyFont="1" applyFill="1" applyBorder="1"/>
    <xf numFmtId="0" fontId="5" fillId="0" borderId="3" xfId="0" applyFont="1" applyBorder="1" applyAlignment="1">
      <alignment horizontal="left" vertical="center"/>
    </xf>
    <xf numFmtId="0" fontId="9" fillId="4" borderId="7" xfId="0" applyFont="1" applyFill="1" applyBorder="1"/>
    <xf numFmtId="0" fontId="5" fillId="2" borderId="14" xfId="0" applyFont="1" applyFill="1" applyBorder="1" applyAlignment="1">
      <alignment horizontal="right"/>
    </xf>
    <xf numFmtId="0" fontId="12" fillId="0" borderId="0" xfId="0" applyFont="1"/>
    <xf numFmtId="16" fontId="9" fillId="0" borderId="7" xfId="0" applyNumberFormat="1" applyFont="1" applyBorder="1" applyAlignment="1">
      <alignment horizontal="right" vertical="center"/>
    </xf>
    <xf numFmtId="16" fontId="5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17" xfId="0" applyFont="1" applyBorder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18" xfId="1" applyFont="1" applyBorder="1" applyAlignment="1">
      <alignment horizontal="center" vertical="top"/>
    </xf>
    <xf numFmtId="0" fontId="16" fillId="0" borderId="14" xfId="1"/>
    <xf numFmtId="0" fontId="16" fillId="8" borderId="14" xfId="1" applyFill="1"/>
    <xf numFmtId="0" fontId="16" fillId="0" borderId="18" xfId="1" applyBorder="1"/>
    <xf numFmtId="0" fontId="16" fillId="0" borderId="18" xfId="1" applyBorder="1" applyAlignment="1">
      <alignment horizontal="center"/>
    </xf>
    <xf numFmtId="2" fontId="16" fillId="0" borderId="14" xfId="1" applyNumberFormat="1"/>
    <xf numFmtId="0" fontId="16" fillId="0" borderId="19" xfId="1" applyBorder="1"/>
    <xf numFmtId="0" fontId="16" fillId="0" borderId="20" xfId="1" applyBorder="1"/>
    <xf numFmtId="0" fontId="16" fillId="0" borderId="21" xfId="1" applyBorder="1"/>
    <xf numFmtId="0" fontId="16" fillId="0" borderId="22" xfId="1" applyBorder="1"/>
    <xf numFmtId="2" fontId="16" fillId="0" borderId="22" xfId="1" applyNumberFormat="1" applyBorder="1"/>
    <xf numFmtId="0" fontId="16" fillId="0" borderId="24" xfId="1" applyBorder="1"/>
    <xf numFmtId="0" fontId="16" fillId="0" borderId="26" xfId="1" applyBorder="1"/>
    <xf numFmtId="0" fontId="16" fillId="0" borderId="27" xfId="1" applyBorder="1"/>
    <xf numFmtId="0" fontId="16" fillId="0" borderId="28" xfId="1" applyBorder="1"/>
    <xf numFmtId="2" fontId="16" fillId="0" borderId="28" xfId="1" applyNumberFormat="1" applyBorder="1"/>
    <xf numFmtId="0" fontId="16" fillId="0" borderId="30" xfId="1" applyBorder="1"/>
    <xf numFmtId="0" fontId="16" fillId="0" borderId="31" xfId="1" applyBorder="1"/>
    <xf numFmtId="2" fontId="16" fillId="0" borderId="31" xfId="1" applyNumberFormat="1" applyBorder="1"/>
    <xf numFmtId="0" fontId="16" fillId="0" borderId="32" xfId="1" applyBorder="1"/>
    <xf numFmtId="0" fontId="16" fillId="0" borderId="33" xfId="1" applyBorder="1"/>
    <xf numFmtId="0" fontId="16" fillId="0" borderId="34" xfId="1" applyBorder="1"/>
    <xf numFmtId="0" fontId="16" fillId="0" borderId="35" xfId="1" applyBorder="1"/>
    <xf numFmtId="0" fontId="16" fillId="0" borderId="23" xfId="1" applyBorder="1"/>
    <xf numFmtId="0" fontId="18" fillId="0" borderId="18" xfId="1" applyFont="1" applyBorder="1"/>
    <xf numFmtId="0" fontId="9" fillId="0" borderId="20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9" fillId="0" borderId="24" xfId="1" applyFont="1" applyBorder="1"/>
    <xf numFmtId="0" fontId="9" fillId="0" borderId="26" xfId="1" applyFont="1" applyBorder="1"/>
    <xf numFmtId="0" fontId="9" fillId="0" borderId="20" xfId="1" applyFont="1" applyBorder="1"/>
    <xf numFmtId="0" fontId="9" fillId="0" borderId="39" xfId="1" applyFont="1" applyBorder="1"/>
    <xf numFmtId="0" fontId="9" fillId="0" borderId="7" xfId="1" applyFont="1" applyBorder="1"/>
    <xf numFmtId="0" fontId="9" fillId="0" borderId="40" xfId="1" applyFont="1" applyBorder="1"/>
    <xf numFmtId="0" fontId="9" fillId="0" borderId="14" xfId="1" applyFont="1"/>
    <xf numFmtId="0" fontId="16" fillId="0" borderId="41" xfId="1" applyBorder="1"/>
    <xf numFmtId="0" fontId="16" fillId="0" borderId="29" xfId="1" applyBorder="1"/>
    <xf numFmtId="0" fontId="9" fillId="0" borderId="42" xfId="1" applyFont="1" applyBorder="1"/>
    <xf numFmtId="0" fontId="16" fillId="0" borderId="43" xfId="1" applyBorder="1"/>
    <xf numFmtId="0" fontId="16" fillId="0" borderId="44" xfId="1" applyBorder="1"/>
    <xf numFmtId="0" fontId="19" fillId="0" borderId="14" xfId="2" applyFont="1" applyAlignment="1">
      <alignment horizontal="center" vertical="center"/>
    </xf>
    <xf numFmtId="0" fontId="4" fillId="0" borderId="14" xfId="2"/>
    <xf numFmtId="0" fontId="4" fillId="0" borderId="18" xfId="2" applyBorder="1" applyAlignment="1">
      <alignment horizontal="center"/>
    </xf>
    <xf numFmtId="0" fontId="4" fillId="0" borderId="14" xfId="2" applyAlignment="1">
      <alignment horizontal="center"/>
    </xf>
    <xf numFmtId="0" fontId="4" fillId="9" borderId="18" xfId="2" applyFill="1" applyBorder="1" applyAlignment="1">
      <alignment horizontal="center"/>
    </xf>
    <xf numFmtId="0" fontId="19" fillId="0" borderId="18" xfId="2" applyFont="1" applyBorder="1" applyAlignment="1">
      <alignment horizontal="center" vertical="center"/>
    </xf>
    <xf numFmtId="0" fontId="4" fillId="0" borderId="18" xfId="2" applyBorder="1"/>
    <xf numFmtId="0" fontId="4" fillId="8" borderId="14" xfId="2" applyFill="1"/>
    <xf numFmtId="1" fontId="19" fillId="10" borderId="18" xfId="2" applyNumberFormat="1" applyFont="1" applyFill="1" applyBorder="1"/>
    <xf numFmtId="0" fontId="19" fillId="10" borderId="18" xfId="2" applyFont="1" applyFill="1" applyBorder="1"/>
    <xf numFmtId="0" fontId="19" fillId="0" borderId="14" xfId="2" applyFont="1" applyAlignment="1">
      <alignment horizontal="right"/>
    </xf>
    <xf numFmtId="0" fontId="19" fillId="9" borderId="18" xfId="2" applyFont="1" applyFill="1" applyBorder="1" applyAlignment="1">
      <alignment horizontal="right"/>
    </xf>
    <xf numFmtId="16" fontId="4" fillId="0" borderId="18" xfId="2" applyNumberFormat="1" applyBorder="1" applyAlignment="1">
      <alignment horizontal="right" vertical="center"/>
    </xf>
    <xf numFmtId="0" fontId="4" fillId="0" borderId="46" xfId="2" applyBorder="1" applyAlignment="1">
      <alignment horizontal="left" vertical="center" indent="1"/>
    </xf>
    <xf numFmtId="0" fontId="4" fillId="0" borderId="18" xfId="2" applyBorder="1" applyAlignment="1">
      <alignment horizontal="right"/>
    </xf>
    <xf numFmtId="0" fontId="4" fillId="0" borderId="18" xfId="2" applyBorder="1" applyAlignment="1">
      <alignment vertical="center"/>
    </xf>
    <xf numFmtId="0" fontId="19" fillId="0" borderId="14" xfId="2" applyFont="1" applyAlignment="1">
      <alignment vertical="center"/>
    </xf>
    <xf numFmtId="0" fontId="19" fillId="9" borderId="14" xfId="2" applyFont="1" applyFill="1" applyAlignment="1">
      <alignment horizontal="right"/>
    </xf>
    <xf numFmtId="0" fontId="4" fillId="0" borderId="54" xfId="2" applyBorder="1"/>
    <xf numFmtId="0" fontId="0" fillId="0" borderId="14" xfId="0" applyBorder="1"/>
    <xf numFmtId="0" fontId="3" fillId="0" borderId="0" xfId="0" applyFont="1"/>
    <xf numFmtId="2" fontId="0" fillId="0" borderId="0" xfId="0" applyNumberFormat="1"/>
    <xf numFmtId="0" fontId="0" fillId="11" borderId="14" xfId="0" applyFill="1" applyBorder="1"/>
    <xf numFmtId="0" fontId="3" fillId="11" borderId="0" xfId="0" applyFont="1" applyFill="1"/>
    <xf numFmtId="0" fontId="0" fillId="11" borderId="0" xfId="0" applyFill="1"/>
    <xf numFmtId="2" fontId="0" fillId="11" borderId="0" xfId="0" applyNumberFormat="1" applyFill="1"/>
    <xf numFmtId="1" fontId="0" fillId="11" borderId="0" xfId="0" applyNumberFormat="1" applyFill="1"/>
    <xf numFmtId="0" fontId="0" fillId="0" borderId="0" xfId="0"/>
    <xf numFmtId="0" fontId="0" fillId="0" borderId="0" xfId="0" applyBorder="1"/>
    <xf numFmtId="0" fontId="3" fillId="11" borderId="0" xfId="0" applyFont="1" applyFill="1" applyBorder="1"/>
    <xf numFmtId="1" fontId="0" fillId="12" borderId="0" xfId="0" applyNumberFormat="1" applyFill="1"/>
    <xf numFmtId="1" fontId="0" fillId="13" borderId="0" xfId="0" applyNumberFormat="1" applyFill="1"/>
    <xf numFmtId="0" fontId="0" fillId="0" borderId="0" xfId="0" applyNumberFormat="1"/>
    <xf numFmtId="0" fontId="12" fillId="2" borderId="7" xfId="0" applyNumberFormat="1" applyFont="1" applyFill="1" applyBorder="1" applyAlignment="1">
      <alignment horizontal="center"/>
    </xf>
    <xf numFmtId="0" fontId="22" fillId="0" borderId="15" xfId="0" applyNumberFormat="1" applyFont="1" applyBorder="1" applyAlignment="1">
      <alignment horizontal="center" wrapText="1"/>
    </xf>
    <xf numFmtId="0" fontId="22" fillId="0" borderId="11" xfId="0" applyNumberFormat="1" applyFont="1" applyBorder="1" applyAlignment="1">
      <alignment horizontal="center" wrapText="1"/>
    </xf>
    <xf numFmtId="0" fontId="0" fillId="0" borderId="14" xfId="0" applyNumberFormat="1" applyFill="1" applyBorder="1"/>
    <xf numFmtId="0" fontId="0" fillId="14" borderId="0" xfId="0" applyNumberFormat="1" applyFill="1"/>
    <xf numFmtId="0" fontId="2" fillId="0" borderId="46" xfId="2" applyFont="1" applyBorder="1" applyAlignment="1">
      <alignment horizontal="left" vertical="center" indent="1"/>
    </xf>
    <xf numFmtId="0" fontId="9" fillId="8" borderId="7" xfId="0" applyFont="1" applyFill="1" applyBorder="1" applyAlignment="1">
      <alignment horizontal="right" vertical="center"/>
    </xf>
    <xf numFmtId="0" fontId="9" fillId="8" borderId="7" xfId="0" applyFont="1" applyFill="1" applyBorder="1"/>
    <xf numFmtId="0" fontId="1" fillId="0" borderId="46" xfId="2" applyFont="1" applyBorder="1" applyAlignment="1">
      <alignment horizontal="left" vertical="center" inden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9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8" xfId="0" applyFont="1" applyBorder="1"/>
    <xf numFmtId="0" fontId="10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9" xfId="0" applyFont="1" applyBorder="1" applyAlignment="1">
      <alignment horizontal="right"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11" fillId="0" borderId="9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9" fillId="0" borderId="18" xfId="2" applyFont="1" applyBorder="1" applyAlignment="1">
      <alignment horizontal="center"/>
    </xf>
    <xf numFmtId="0" fontId="19" fillId="0" borderId="18" xfId="2" applyFont="1" applyBorder="1" applyAlignment="1">
      <alignment horizontal="left" vertical="center" indent="1"/>
    </xf>
    <xf numFmtId="0" fontId="19" fillId="0" borderId="50" xfId="2" applyFont="1" applyBorder="1" applyAlignment="1">
      <alignment horizontal="right" vertical="center"/>
    </xf>
    <xf numFmtId="0" fontId="19" fillId="0" borderId="51" xfId="2" applyFont="1" applyBorder="1" applyAlignment="1">
      <alignment horizontal="right" vertical="center"/>
    </xf>
    <xf numFmtId="0" fontId="19" fillId="0" borderId="52" xfId="2" applyFont="1" applyBorder="1" applyAlignment="1">
      <alignment horizontal="right" vertical="center"/>
    </xf>
    <xf numFmtId="0" fontId="19" fillId="0" borderId="53" xfId="2" applyFont="1" applyBorder="1" applyAlignment="1">
      <alignment horizontal="right" vertical="center"/>
    </xf>
    <xf numFmtId="0" fontId="19" fillId="0" borderId="46" xfId="2" applyFont="1" applyBorder="1" applyAlignment="1">
      <alignment horizontal="right"/>
    </xf>
    <xf numFmtId="0" fontId="19" fillId="0" borderId="48" xfId="2" applyFont="1" applyBorder="1" applyAlignment="1">
      <alignment horizontal="right"/>
    </xf>
    <xf numFmtId="0" fontId="20" fillId="0" borderId="45" xfId="2" applyFont="1" applyBorder="1" applyAlignment="1">
      <alignment horizontal="left" vertical="center"/>
    </xf>
    <xf numFmtId="0" fontId="20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center" vertical="center" wrapText="1"/>
    </xf>
    <xf numFmtId="0" fontId="4" fillId="0" borderId="18" xfId="2" applyBorder="1" applyAlignment="1">
      <alignment horizontal="center" vertical="center"/>
    </xf>
    <xf numFmtId="0" fontId="22" fillId="0" borderId="46" xfId="2" applyFont="1" applyBorder="1" applyAlignment="1">
      <alignment horizontal="center" wrapText="1"/>
    </xf>
    <xf numFmtId="0" fontId="22" fillId="0" borderId="47" xfId="2" applyFont="1" applyBorder="1" applyAlignment="1">
      <alignment horizontal="center" wrapText="1"/>
    </xf>
    <xf numFmtId="0" fontId="22" fillId="0" borderId="48" xfId="2" applyFont="1" applyBorder="1" applyAlignment="1">
      <alignment horizontal="center" wrapText="1"/>
    </xf>
    <xf numFmtId="0" fontId="23" fillId="0" borderId="19" xfId="2" applyFont="1" applyBorder="1" applyAlignment="1">
      <alignment horizontal="center" vertical="center" wrapText="1"/>
    </xf>
    <xf numFmtId="0" fontId="23" fillId="0" borderId="30" xfId="2" applyFont="1" applyBorder="1" applyAlignment="1">
      <alignment horizontal="center" vertical="center" wrapText="1"/>
    </xf>
    <xf numFmtId="0" fontId="23" fillId="0" borderId="49" xfId="2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7" fillId="0" borderId="16" xfId="0" applyFont="1" applyBorder="1"/>
    <xf numFmtId="0" fontId="12" fillId="0" borderId="11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22" fillId="0" borderId="15" xfId="0" applyNumberFormat="1" applyFont="1" applyBorder="1" applyAlignment="1">
      <alignment horizontal="center" wrapText="1"/>
    </xf>
    <xf numFmtId="0" fontId="22" fillId="0" borderId="11" xfId="0" applyNumberFormat="1" applyFont="1" applyBorder="1" applyAlignment="1">
      <alignment horizontal="center" wrapText="1"/>
    </xf>
    <xf numFmtId="0" fontId="22" fillId="0" borderId="6" xfId="0" applyNumberFormat="1" applyFont="1" applyBorder="1" applyAlignment="1">
      <alignment horizontal="center" wrapText="1"/>
    </xf>
    <xf numFmtId="0" fontId="22" fillId="0" borderId="8" xfId="0" applyNumberFormat="1" applyFont="1" applyBorder="1" applyAlignment="1">
      <alignment horizontal="center" wrapText="1"/>
    </xf>
    <xf numFmtId="0" fontId="16" fillId="0" borderId="23" xfId="1" applyBorder="1" applyAlignment="1">
      <alignment horizontal="center"/>
    </xf>
    <xf numFmtId="0" fontId="16" fillId="0" borderId="25" xfId="1" applyBorder="1" applyAlignment="1">
      <alignment horizontal="center"/>
    </xf>
    <xf numFmtId="0" fontId="16" fillId="0" borderId="29" xfId="1" applyBorder="1" applyAlignment="1">
      <alignment horizontal="center"/>
    </xf>
    <xf numFmtId="0" fontId="16" fillId="0" borderId="36" xfId="1" applyBorder="1" applyAlignment="1">
      <alignment horizontal="center"/>
    </xf>
    <xf numFmtId="0" fontId="16" fillId="0" borderId="37" xfId="1" applyBorder="1" applyAlignment="1">
      <alignment horizontal="center"/>
    </xf>
    <xf numFmtId="0" fontId="16" fillId="0" borderId="38" xfId="1" applyBorder="1" applyAlignment="1">
      <alignment horizontal="center"/>
    </xf>
    <xf numFmtId="0" fontId="15" fillId="0" borderId="0" xfId="0" applyFont="1" applyAlignment="1">
      <alignment horizontal="right" wrapText="1"/>
    </xf>
    <xf numFmtId="0" fontId="0" fillId="0" borderId="0" xfId="0"/>
  </cellXfs>
  <cellStyles count="3">
    <cellStyle name="Normal 2" xfId="1"/>
    <cellStyle name="Нормален" xfId="0" builtinId="0"/>
    <cellStyle name="Нормален 2" xfId="2"/>
  </cellStyles>
  <dxfs count="3"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2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A17" workbookViewId="0">
      <selection activeCell="B31" sqref="B31:E31"/>
    </sheetView>
  </sheetViews>
  <sheetFormatPr defaultColWidth="14.42578125" defaultRowHeight="15" customHeight="1" x14ac:dyDescent="0.25"/>
  <cols>
    <col min="1" max="1" width="5.7109375" customWidth="1"/>
    <col min="2" max="2" width="59.28515625" customWidth="1"/>
    <col min="3" max="4" width="7.42578125" customWidth="1"/>
    <col min="5" max="10" width="8.7109375" customWidth="1"/>
  </cols>
  <sheetData>
    <row r="1" spans="1:10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10" ht="39" customHeight="1" x14ac:dyDescent="0.25">
      <c r="A2" s="147" t="s">
        <v>215</v>
      </c>
      <c r="B2" s="148"/>
      <c r="C2" s="148"/>
      <c r="D2" s="148"/>
      <c r="E2" s="149"/>
    </row>
    <row r="3" spans="1:10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10" x14ac:dyDescent="0.25">
      <c r="A4" s="151"/>
      <c r="B4" s="151"/>
      <c r="C4" s="2">
        <v>18</v>
      </c>
      <c r="D4" s="2">
        <v>14</v>
      </c>
      <c r="E4" s="151"/>
    </row>
    <row r="5" spans="1:10" ht="27" customHeight="1" x14ac:dyDescent="0.25">
      <c r="A5" s="152"/>
      <c r="B5" s="152"/>
      <c r="C5" s="153" t="s">
        <v>6</v>
      </c>
      <c r="D5" s="148"/>
      <c r="E5" s="152"/>
    </row>
    <row r="6" spans="1:10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10" x14ac:dyDescent="0.25">
      <c r="A7" s="157" t="s">
        <v>7</v>
      </c>
      <c r="B7" s="148"/>
      <c r="C7" s="148"/>
      <c r="D7" s="148"/>
      <c r="E7" s="149"/>
    </row>
    <row r="8" spans="1:10" x14ac:dyDescent="0.25">
      <c r="A8" s="4" t="s">
        <v>8</v>
      </c>
      <c r="B8" s="155" t="s">
        <v>9</v>
      </c>
      <c r="C8" s="148"/>
      <c r="D8" s="148"/>
      <c r="E8" s="149"/>
    </row>
    <row r="9" spans="1:10" x14ac:dyDescent="0.25">
      <c r="A9" s="6">
        <v>1</v>
      </c>
      <c r="B9" s="6" t="s">
        <v>10</v>
      </c>
      <c r="C9" s="6">
        <v>7</v>
      </c>
      <c r="D9" s="6">
        <v>7</v>
      </c>
      <c r="E9" s="6">
        <f t="shared" ref="E9:E15" si="0">(C9*$C$4)+(D9*$D$4)</f>
        <v>224</v>
      </c>
    </row>
    <row r="10" spans="1:10" x14ac:dyDescent="0.25">
      <c r="A10" s="6">
        <v>2</v>
      </c>
      <c r="B10" s="6" t="s">
        <v>11</v>
      </c>
      <c r="C10" s="6">
        <v>4</v>
      </c>
      <c r="D10" s="6">
        <v>4</v>
      </c>
      <c r="E10" s="6">
        <f t="shared" si="0"/>
        <v>128</v>
      </c>
      <c r="J10" s="6"/>
    </row>
    <row r="11" spans="1:10" x14ac:dyDescent="0.25">
      <c r="A11" s="6">
        <v>3</v>
      </c>
      <c r="B11" s="6" t="s">
        <v>12</v>
      </c>
      <c r="C11" s="6">
        <v>1</v>
      </c>
      <c r="D11" s="6">
        <v>1</v>
      </c>
      <c r="E11" s="6">
        <f t="shared" si="0"/>
        <v>32</v>
      </c>
      <c r="J11" s="6"/>
    </row>
    <row r="12" spans="1:10" x14ac:dyDescent="0.25">
      <c r="A12" s="6">
        <v>4</v>
      </c>
      <c r="B12" s="6" t="s">
        <v>13</v>
      </c>
      <c r="C12" s="6">
        <v>2</v>
      </c>
      <c r="D12" s="6">
        <v>2</v>
      </c>
      <c r="E12" s="6">
        <f t="shared" si="0"/>
        <v>64</v>
      </c>
    </row>
    <row r="13" spans="1:10" x14ac:dyDescent="0.25">
      <c r="A13" s="6">
        <v>5</v>
      </c>
      <c r="B13" s="6" t="s">
        <v>14</v>
      </c>
      <c r="C13" s="6">
        <v>2</v>
      </c>
      <c r="D13" s="6">
        <v>2</v>
      </c>
      <c r="E13" s="6">
        <f t="shared" si="0"/>
        <v>64</v>
      </c>
    </row>
    <row r="14" spans="1:10" x14ac:dyDescent="0.25">
      <c r="A14" s="6">
        <v>6</v>
      </c>
      <c r="B14" s="6" t="s">
        <v>15</v>
      </c>
      <c r="C14" s="6">
        <v>1</v>
      </c>
      <c r="D14" s="6">
        <v>1</v>
      </c>
      <c r="E14" s="6">
        <f t="shared" si="0"/>
        <v>32</v>
      </c>
    </row>
    <row r="15" spans="1:10" x14ac:dyDescent="0.25">
      <c r="A15" s="6">
        <v>7</v>
      </c>
      <c r="B15" s="6" t="s">
        <v>16</v>
      </c>
      <c r="C15" s="6">
        <v>2</v>
      </c>
      <c r="D15" s="6">
        <v>2</v>
      </c>
      <c r="E15" s="6">
        <f t="shared" si="0"/>
        <v>64</v>
      </c>
    </row>
    <row r="16" spans="1:10" hidden="1" x14ac:dyDescent="0.25">
      <c r="C16" s="7">
        <f>SUM(C9:C15)</f>
        <v>19</v>
      </c>
      <c r="D16" s="8">
        <f>SUM(D9:D15)</f>
        <v>19</v>
      </c>
      <c r="E16" s="8">
        <f>SUM(E9:E15)</f>
        <v>608</v>
      </c>
    </row>
    <row r="17" spans="1:5" x14ac:dyDescent="0.25">
      <c r="B17" s="9" t="s">
        <v>17</v>
      </c>
      <c r="C17" s="10">
        <f>SUM(C9:C15)</f>
        <v>19</v>
      </c>
      <c r="D17" s="10">
        <f>SUM(D9:D15)</f>
        <v>19</v>
      </c>
      <c r="E17" s="10">
        <f>SUM(E9:E15)</f>
        <v>608</v>
      </c>
    </row>
    <row r="18" spans="1:5" x14ac:dyDescent="0.25">
      <c r="A18" s="157" t="s">
        <v>52</v>
      </c>
      <c r="B18" s="148"/>
      <c r="C18" s="148"/>
      <c r="D18" s="148"/>
      <c r="E18" s="149"/>
    </row>
    <row r="19" spans="1:5" x14ac:dyDescent="0.25">
      <c r="A19" s="11">
        <v>1</v>
      </c>
      <c r="B19" s="6" t="s">
        <v>10</v>
      </c>
      <c r="C19" s="6">
        <v>2</v>
      </c>
      <c r="D19" s="6">
        <v>2</v>
      </c>
      <c r="E19" s="6">
        <f>(C19*$C$4)+(D19*$D$4)</f>
        <v>64</v>
      </c>
    </row>
    <row r="20" spans="1:5" x14ac:dyDescent="0.25">
      <c r="A20" s="11">
        <v>2</v>
      </c>
      <c r="B20" s="6" t="s">
        <v>11</v>
      </c>
      <c r="C20" s="6">
        <v>1</v>
      </c>
      <c r="D20" s="6">
        <v>1</v>
      </c>
      <c r="E20" s="6">
        <f>(C20*$C$4)+(D20*$D$4)</f>
        <v>32</v>
      </c>
    </row>
    <row r="21" spans="1:5" ht="15.75" customHeight="1" x14ac:dyDescent="0.25">
      <c r="A21" s="158" t="s">
        <v>19</v>
      </c>
      <c r="B21" s="149"/>
      <c r="C21" s="10">
        <f>SUM(C19:C20)</f>
        <v>3</v>
      </c>
      <c r="D21" s="10">
        <f>SUM(D19:D20)</f>
        <v>3</v>
      </c>
      <c r="E21" s="10">
        <f>SUM(E19:E20)</f>
        <v>96</v>
      </c>
    </row>
    <row r="22" spans="1:5" ht="15.75" customHeight="1" x14ac:dyDescent="0.25">
      <c r="A22" s="159" t="s">
        <v>20</v>
      </c>
      <c r="B22" s="160"/>
      <c r="C22" s="10">
        <f>SUM(C17,C21)</f>
        <v>22</v>
      </c>
      <c r="D22" s="10">
        <f>SUM(D17,D21)</f>
        <v>22</v>
      </c>
      <c r="E22" s="12"/>
    </row>
    <row r="23" spans="1:5" ht="15.75" customHeight="1" x14ac:dyDescent="0.25">
      <c r="A23" s="161"/>
      <c r="B23" s="162"/>
      <c r="C23" s="10">
        <f>SUM(C17,C21)*18</f>
        <v>396</v>
      </c>
      <c r="D23" s="10">
        <f>SUM(D17,D21)*14</f>
        <v>308</v>
      </c>
      <c r="E23" s="10">
        <f>SUM(C23:D23)</f>
        <v>704</v>
      </c>
    </row>
    <row r="24" spans="1:5" ht="15.75" customHeight="1" x14ac:dyDescent="0.25">
      <c r="A24" s="157" t="s">
        <v>21</v>
      </c>
      <c r="B24" s="148"/>
      <c r="C24" s="148"/>
      <c r="D24" s="148"/>
      <c r="E24" s="149"/>
    </row>
    <row r="25" spans="1:5" ht="15.75" customHeight="1" x14ac:dyDescent="0.25">
      <c r="A25" s="159" t="s">
        <v>22</v>
      </c>
      <c r="B25" s="160"/>
      <c r="C25" s="10">
        <f>SUM(C17,C21)</f>
        <v>22</v>
      </c>
      <c r="D25" s="10">
        <f>SUM(D17,D21)</f>
        <v>22</v>
      </c>
    </row>
    <row r="26" spans="1:5" ht="15.75" customHeight="1" x14ac:dyDescent="0.25">
      <c r="A26" s="161"/>
      <c r="B26" s="162"/>
      <c r="C26" s="10">
        <f>SUM(C17,C21)*18</f>
        <v>396</v>
      </c>
      <c r="D26" s="10">
        <f>SUM(D17,D21)*18</f>
        <v>396</v>
      </c>
      <c r="E26" s="10">
        <f>SUM(E17,E21)</f>
        <v>704</v>
      </c>
    </row>
    <row r="27" spans="1:5" ht="15.75" customHeight="1" x14ac:dyDescent="0.25">
      <c r="A27" s="4" t="s">
        <v>0</v>
      </c>
      <c r="B27" s="155" t="s">
        <v>23</v>
      </c>
      <c r="C27" s="148"/>
      <c r="D27" s="148"/>
      <c r="E27" s="149"/>
    </row>
    <row r="28" spans="1:5" ht="15.75" customHeight="1" x14ac:dyDescent="0.25">
      <c r="A28" s="6">
        <v>1</v>
      </c>
      <c r="B28" s="6" t="s">
        <v>24</v>
      </c>
      <c r="C28" s="6">
        <v>1</v>
      </c>
      <c r="D28" s="6">
        <v>1</v>
      </c>
      <c r="E28" s="6">
        <f>((C28*$C$4-C30))+((D28*$D$4)-D30)</f>
        <v>21</v>
      </c>
    </row>
    <row r="29" spans="1:5" ht="15.75" customHeight="1" x14ac:dyDescent="0.25">
      <c r="A29" s="6">
        <v>2</v>
      </c>
      <c r="B29" s="6" t="s">
        <v>25</v>
      </c>
      <c r="C29" s="6">
        <v>1</v>
      </c>
      <c r="D29" s="6">
        <v>1</v>
      </c>
      <c r="E29" s="6">
        <f>(C29*$C$4)+(D29*$D$4)</f>
        <v>32</v>
      </c>
    </row>
    <row r="30" spans="1:5" ht="15.75" customHeight="1" x14ac:dyDescent="0.25">
      <c r="A30" s="6">
        <v>3</v>
      </c>
      <c r="B30" s="6" t="s">
        <v>26</v>
      </c>
      <c r="C30" s="6">
        <v>6</v>
      </c>
      <c r="D30" s="6">
        <v>5</v>
      </c>
      <c r="E30" s="6">
        <f>SUM(C30:D30)</f>
        <v>11</v>
      </c>
    </row>
    <row r="31" spans="1:5" ht="15.75" customHeight="1" x14ac:dyDescent="0.25">
      <c r="A31" s="4" t="s">
        <v>27</v>
      </c>
      <c r="B31" s="155" t="s">
        <v>28</v>
      </c>
      <c r="C31" s="148"/>
      <c r="D31" s="148"/>
      <c r="E31" s="149"/>
    </row>
    <row r="32" spans="1:5" ht="15.75" customHeight="1" x14ac:dyDescent="0.25">
      <c r="A32" s="6">
        <v>1</v>
      </c>
      <c r="B32" s="6" t="s">
        <v>29</v>
      </c>
      <c r="C32" s="156" t="s">
        <v>30</v>
      </c>
      <c r="D32" s="148"/>
      <c r="E32" s="149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7">
    <mergeCell ref="B27:E27"/>
    <mergeCell ref="B31:E31"/>
    <mergeCell ref="C32:E32"/>
    <mergeCell ref="A7:E7"/>
    <mergeCell ref="B8:E8"/>
    <mergeCell ref="A18:E18"/>
    <mergeCell ref="A21:B21"/>
    <mergeCell ref="A22:B23"/>
    <mergeCell ref="A24:E24"/>
    <mergeCell ref="A25:B26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opLeftCell="A16" workbookViewId="0">
      <selection activeCell="D30" sqref="D30"/>
    </sheetView>
  </sheetViews>
  <sheetFormatPr defaultColWidth="14.42578125" defaultRowHeight="15" customHeight="1" x14ac:dyDescent="0.25"/>
  <cols>
    <col min="1" max="1" width="5.7109375" customWidth="1"/>
    <col min="2" max="2" width="59.28515625" customWidth="1"/>
    <col min="3" max="4" width="7.42578125" customWidth="1"/>
    <col min="5" max="5" width="8.7109375" customWidth="1"/>
    <col min="6" max="6" width="2.42578125" customWidth="1"/>
    <col min="7" max="9" width="8.7109375" customWidth="1"/>
  </cols>
  <sheetData>
    <row r="1" spans="1:9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9" ht="39" customHeight="1" x14ac:dyDescent="0.25">
      <c r="A2" s="147" t="s">
        <v>216</v>
      </c>
      <c r="B2" s="148"/>
      <c r="C2" s="148"/>
      <c r="D2" s="148"/>
      <c r="E2" s="149"/>
    </row>
    <row r="3" spans="1:9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9" x14ac:dyDescent="0.25">
      <c r="A4" s="151"/>
      <c r="B4" s="151"/>
      <c r="C4" s="2">
        <v>18</v>
      </c>
      <c r="D4" s="2">
        <v>14</v>
      </c>
      <c r="E4" s="151"/>
    </row>
    <row r="5" spans="1:9" ht="27" customHeight="1" x14ac:dyDescent="0.25">
      <c r="A5" s="152"/>
      <c r="B5" s="152"/>
      <c r="C5" s="153" t="s">
        <v>6</v>
      </c>
      <c r="D5" s="148"/>
      <c r="E5" s="152"/>
    </row>
    <row r="6" spans="1:9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9" x14ac:dyDescent="0.25">
      <c r="A7" s="157" t="s">
        <v>7</v>
      </c>
      <c r="B7" s="148"/>
      <c r="C7" s="148"/>
      <c r="D7" s="148"/>
      <c r="E7" s="149"/>
    </row>
    <row r="8" spans="1:9" x14ac:dyDescent="0.25">
      <c r="A8" s="4" t="s">
        <v>8</v>
      </c>
      <c r="B8" s="155" t="s">
        <v>9</v>
      </c>
      <c r="C8" s="148"/>
      <c r="D8" s="148"/>
      <c r="E8" s="149"/>
    </row>
    <row r="9" spans="1:9" x14ac:dyDescent="0.25">
      <c r="A9" s="6">
        <v>1</v>
      </c>
      <c r="B9" s="6" t="s">
        <v>10</v>
      </c>
      <c r="C9" s="6">
        <v>7</v>
      </c>
      <c r="D9" s="6">
        <v>7</v>
      </c>
      <c r="E9" s="6">
        <f>(C9*$C$4)+(D9*$D$4)</f>
        <v>224</v>
      </c>
    </row>
    <row r="10" spans="1:9" x14ac:dyDescent="0.25">
      <c r="A10" s="6">
        <v>2</v>
      </c>
      <c r="B10" s="6" t="s">
        <v>31</v>
      </c>
      <c r="C10" s="6">
        <v>2</v>
      </c>
      <c r="D10" s="6">
        <v>2</v>
      </c>
      <c r="E10" s="6">
        <f>(C10*$C$4)+(D10*$D$4)</f>
        <v>64</v>
      </c>
    </row>
    <row r="11" spans="1:9" x14ac:dyDescent="0.25">
      <c r="A11" s="6">
        <v>3</v>
      </c>
      <c r="B11" s="6" t="s">
        <v>11</v>
      </c>
      <c r="C11" s="6">
        <v>3</v>
      </c>
      <c r="D11" s="6">
        <v>4</v>
      </c>
      <c r="E11" s="13">
        <f>((C11+D11)/2)*($C$4+$D$4)</f>
        <v>112</v>
      </c>
      <c r="F11" s="14"/>
      <c r="G11" s="15">
        <v>4</v>
      </c>
      <c r="H11" s="15">
        <v>3</v>
      </c>
      <c r="I11" s="15">
        <f>((C11+D11)/2)*($C$4+$D$4)</f>
        <v>112</v>
      </c>
    </row>
    <row r="12" spans="1:9" x14ac:dyDescent="0.25">
      <c r="A12" s="6">
        <v>4</v>
      </c>
      <c r="B12" s="6" t="s">
        <v>12</v>
      </c>
      <c r="C12" s="6">
        <v>1</v>
      </c>
      <c r="D12" s="6">
        <v>1</v>
      </c>
      <c r="E12" s="6">
        <f>(C12*$C$4)+(D12*$D$4)</f>
        <v>32</v>
      </c>
    </row>
    <row r="13" spans="1:9" x14ac:dyDescent="0.25">
      <c r="A13" s="6">
        <v>5</v>
      </c>
      <c r="B13" s="6" t="s">
        <v>13</v>
      </c>
      <c r="C13" s="6">
        <v>2</v>
      </c>
      <c r="D13" s="6">
        <v>2</v>
      </c>
      <c r="E13" s="6">
        <f>(C13*$C$4)+(D13*$D$4)</f>
        <v>64</v>
      </c>
    </row>
    <row r="14" spans="1:9" x14ac:dyDescent="0.25">
      <c r="A14" s="6">
        <v>6</v>
      </c>
      <c r="B14" s="6" t="s">
        <v>14</v>
      </c>
      <c r="C14" s="6">
        <v>2</v>
      </c>
      <c r="D14" s="6">
        <v>1</v>
      </c>
      <c r="E14" s="13">
        <f>((C14+D14)/2)*($C$4+$D$4)</f>
        <v>48</v>
      </c>
      <c r="F14" s="14"/>
    </row>
    <row r="15" spans="1:9" x14ac:dyDescent="0.25">
      <c r="A15" s="6">
        <v>7</v>
      </c>
      <c r="B15" s="6" t="s">
        <v>15</v>
      </c>
      <c r="C15" s="6">
        <v>1</v>
      </c>
      <c r="D15" s="6">
        <v>1</v>
      </c>
      <c r="E15" s="6">
        <f>(C15*$C$4)+(D15*$D$4)</f>
        <v>32</v>
      </c>
    </row>
    <row r="16" spans="1:9" x14ac:dyDescent="0.25">
      <c r="A16" s="6">
        <v>8</v>
      </c>
      <c r="B16" s="6" t="s">
        <v>16</v>
      </c>
      <c r="C16" s="6">
        <v>2</v>
      </c>
      <c r="D16" s="6">
        <v>2</v>
      </c>
      <c r="E16" s="6">
        <f>(C16*$C$4)+(D16*$D$4)</f>
        <v>64</v>
      </c>
    </row>
    <row r="17" spans="1:5" hidden="1" x14ac:dyDescent="0.25">
      <c r="A17" s="16"/>
      <c r="B17" s="15"/>
      <c r="C17" s="7">
        <f>SUM(C9:C16)</f>
        <v>20</v>
      </c>
      <c r="D17" s="8">
        <f>SUM(D9:D16)</f>
        <v>20</v>
      </c>
      <c r="E17" s="6">
        <f>(C17*$C$4)+(D17*$D$4)</f>
        <v>640</v>
      </c>
    </row>
    <row r="18" spans="1:5" x14ac:dyDescent="0.25">
      <c r="A18" s="16"/>
      <c r="B18" s="9" t="s">
        <v>17</v>
      </c>
      <c r="C18" s="10">
        <f>SUM(C9:C16)</f>
        <v>20</v>
      </c>
      <c r="D18" s="10">
        <f>SUM(D9:D16)</f>
        <v>20</v>
      </c>
      <c r="E18" s="10">
        <f>SUM(E9:E16)</f>
        <v>640</v>
      </c>
    </row>
    <row r="19" spans="1:5" x14ac:dyDescent="0.25">
      <c r="A19" s="157" t="s">
        <v>18</v>
      </c>
      <c r="B19" s="148"/>
      <c r="C19" s="148"/>
      <c r="D19" s="148"/>
      <c r="E19" s="149"/>
    </row>
    <row r="20" spans="1:5" x14ac:dyDescent="0.25">
      <c r="A20" s="11">
        <v>1</v>
      </c>
      <c r="B20" s="6" t="s">
        <v>10</v>
      </c>
      <c r="C20" s="6">
        <v>2</v>
      </c>
      <c r="D20" s="6">
        <v>2</v>
      </c>
      <c r="E20" s="6">
        <f>(C20*$C$4)+(D20*$D$4)</f>
        <v>64</v>
      </c>
    </row>
    <row r="21" spans="1:5" ht="15.75" customHeight="1" x14ac:dyDescent="0.25">
      <c r="A21" s="11">
        <v>2</v>
      </c>
      <c r="B21" s="6" t="s">
        <v>11</v>
      </c>
      <c r="C21" s="6">
        <v>1</v>
      </c>
      <c r="D21" s="6">
        <v>1</v>
      </c>
      <c r="E21" s="6">
        <f>(C21*$C$4)+(D21*$D$4)</f>
        <v>32</v>
      </c>
    </row>
    <row r="22" spans="1:5" ht="15.75" customHeight="1" x14ac:dyDescent="0.25">
      <c r="A22" s="11">
        <v>3</v>
      </c>
      <c r="B22" s="6"/>
      <c r="C22" s="6"/>
      <c r="D22" s="6"/>
      <c r="E22" s="6"/>
    </row>
    <row r="23" spans="1:5" ht="15.75" customHeight="1" x14ac:dyDescent="0.25">
      <c r="A23" s="158" t="s">
        <v>19</v>
      </c>
      <c r="B23" s="149"/>
      <c r="C23" s="10">
        <f>SUM(C20:C22)</f>
        <v>3</v>
      </c>
      <c r="D23" s="10">
        <f>SUM(D20:D22)</f>
        <v>3</v>
      </c>
      <c r="E23" s="10">
        <f>SUM(E20:E22)</f>
        <v>96</v>
      </c>
    </row>
    <row r="24" spans="1:5" ht="15.75" customHeight="1" x14ac:dyDescent="0.25">
      <c r="A24" s="157" t="s">
        <v>52</v>
      </c>
      <c r="B24" s="148"/>
      <c r="C24" s="148"/>
      <c r="D24" s="148"/>
      <c r="E24" s="149"/>
    </row>
    <row r="25" spans="1:5" ht="15.75" customHeight="1" x14ac:dyDescent="0.25">
      <c r="A25" s="159" t="s">
        <v>22</v>
      </c>
      <c r="B25" s="160"/>
      <c r="C25" s="10">
        <f>SUM(C18,C23)</f>
        <v>23</v>
      </c>
      <c r="D25" s="10">
        <f>SUM(D18,D23)</f>
        <v>23</v>
      </c>
      <c r="E25" s="13"/>
    </row>
    <row r="26" spans="1:5" ht="15.75" customHeight="1" x14ac:dyDescent="0.25">
      <c r="A26" s="161"/>
      <c r="B26" s="162"/>
      <c r="C26" s="10">
        <f>SUM(C18,C23)*18</f>
        <v>414</v>
      </c>
      <c r="D26" s="10">
        <f>SUM(D18,D23)*18</f>
        <v>414</v>
      </c>
      <c r="E26" s="10">
        <f>SUM(E18,E23)</f>
        <v>736</v>
      </c>
    </row>
    <row r="27" spans="1:5" ht="15.75" customHeight="1" x14ac:dyDescent="0.25">
      <c r="A27" s="4" t="s">
        <v>0</v>
      </c>
      <c r="B27" s="155" t="s">
        <v>23</v>
      </c>
      <c r="C27" s="148"/>
      <c r="D27" s="148"/>
      <c r="E27" s="149"/>
    </row>
    <row r="28" spans="1:5" ht="15.75" customHeight="1" x14ac:dyDescent="0.25">
      <c r="A28" s="6">
        <v>1</v>
      </c>
      <c r="B28" s="6" t="s">
        <v>24</v>
      </c>
      <c r="C28" s="6">
        <v>1</v>
      </c>
      <c r="D28" s="6">
        <v>1</v>
      </c>
      <c r="E28" s="6">
        <f>((C28*$C$4-C30))+((D28*$D$4)-D30)</f>
        <v>24</v>
      </c>
    </row>
    <row r="29" spans="1:5" ht="15.75" customHeight="1" x14ac:dyDescent="0.25">
      <c r="A29" s="6">
        <v>2</v>
      </c>
      <c r="B29" s="6" t="s">
        <v>25</v>
      </c>
      <c r="C29" s="6">
        <v>1</v>
      </c>
      <c r="D29" s="6">
        <v>1</v>
      </c>
      <c r="E29" s="6">
        <f>(C29*$C$4)+(D29*$D$4)</f>
        <v>32</v>
      </c>
    </row>
    <row r="30" spans="1:5" ht="15.75" customHeight="1" x14ac:dyDescent="0.25">
      <c r="A30" s="6">
        <v>3</v>
      </c>
      <c r="B30" s="6" t="s">
        <v>26</v>
      </c>
      <c r="C30" s="6">
        <v>4</v>
      </c>
      <c r="D30" s="6">
        <v>4</v>
      </c>
      <c r="E30" s="6">
        <f>SUM(C30:D30)</f>
        <v>8</v>
      </c>
    </row>
    <row r="31" spans="1:5" ht="15.75" customHeight="1" x14ac:dyDescent="0.25">
      <c r="A31" s="4" t="s">
        <v>27</v>
      </c>
      <c r="B31" s="155" t="s">
        <v>28</v>
      </c>
      <c r="C31" s="148"/>
      <c r="D31" s="148"/>
      <c r="E31" s="149"/>
    </row>
    <row r="32" spans="1:5" ht="15.75" customHeight="1" x14ac:dyDescent="0.25">
      <c r="A32" s="6">
        <v>1</v>
      </c>
      <c r="B32" s="6" t="s">
        <v>29</v>
      </c>
      <c r="C32" s="156" t="s">
        <v>30</v>
      </c>
      <c r="D32" s="148"/>
      <c r="E32" s="149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31:E31"/>
    <mergeCell ref="C32:E32"/>
    <mergeCell ref="A7:E7"/>
    <mergeCell ref="B8:E8"/>
    <mergeCell ref="A19:E19"/>
    <mergeCell ref="A23:B23"/>
    <mergeCell ref="A24:E24"/>
    <mergeCell ref="A25:B26"/>
    <mergeCell ref="B27:E27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16" workbookViewId="0">
      <selection activeCell="B36" sqref="B36"/>
    </sheetView>
  </sheetViews>
  <sheetFormatPr defaultColWidth="14.42578125" defaultRowHeight="15" customHeight="1" x14ac:dyDescent="0.25"/>
  <cols>
    <col min="1" max="1" width="5.7109375" customWidth="1"/>
    <col min="2" max="2" width="59.28515625" customWidth="1"/>
    <col min="3" max="4" width="7.42578125" customWidth="1"/>
    <col min="5" max="5" width="8.7109375" customWidth="1"/>
    <col min="6" max="6" width="2.7109375" customWidth="1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47" t="s">
        <v>217</v>
      </c>
      <c r="B2" s="148"/>
      <c r="C2" s="148"/>
      <c r="D2" s="148"/>
      <c r="E2" s="149"/>
    </row>
    <row r="3" spans="1:6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6" x14ac:dyDescent="0.25">
      <c r="A4" s="151"/>
      <c r="B4" s="151"/>
      <c r="C4" s="2">
        <v>18</v>
      </c>
      <c r="D4" s="2">
        <v>14</v>
      </c>
      <c r="E4" s="151"/>
    </row>
    <row r="5" spans="1:6" ht="27" customHeight="1" x14ac:dyDescent="0.25">
      <c r="A5" s="152"/>
      <c r="B5" s="152"/>
      <c r="C5" s="153" t="s">
        <v>6</v>
      </c>
      <c r="D5" s="148"/>
      <c r="E5" s="152"/>
    </row>
    <row r="6" spans="1:6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6" x14ac:dyDescent="0.25">
      <c r="A7" s="157" t="s">
        <v>7</v>
      </c>
      <c r="B7" s="148"/>
      <c r="C7" s="148"/>
      <c r="D7" s="148"/>
      <c r="E7" s="149"/>
    </row>
    <row r="8" spans="1:6" x14ac:dyDescent="0.25">
      <c r="A8" s="4" t="s">
        <v>8</v>
      </c>
      <c r="B8" s="155" t="s">
        <v>9</v>
      </c>
      <c r="C8" s="148"/>
      <c r="D8" s="148"/>
      <c r="E8" s="149"/>
    </row>
    <row r="9" spans="1:6" x14ac:dyDescent="0.25">
      <c r="A9" s="6">
        <v>1</v>
      </c>
      <c r="B9" s="6" t="s">
        <v>10</v>
      </c>
      <c r="C9" s="6">
        <v>7</v>
      </c>
      <c r="D9" s="6">
        <v>7</v>
      </c>
      <c r="E9" s="6">
        <f>(C9*$C$4)+(D9*$D$4)</f>
        <v>224</v>
      </c>
    </row>
    <row r="10" spans="1:6" x14ac:dyDescent="0.25">
      <c r="A10" s="6">
        <v>2</v>
      </c>
      <c r="B10" s="6" t="s">
        <v>31</v>
      </c>
      <c r="C10" s="6">
        <v>3</v>
      </c>
      <c r="D10" s="6">
        <v>3</v>
      </c>
      <c r="E10" s="6">
        <f>(C10*$C$4)+(D10*$D$4)</f>
        <v>96</v>
      </c>
    </row>
    <row r="11" spans="1:6" x14ac:dyDescent="0.25">
      <c r="A11" s="6">
        <v>3</v>
      </c>
      <c r="B11" s="6" t="s">
        <v>11</v>
      </c>
      <c r="C11" s="6">
        <v>4</v>
      </c>
      <c r="D11" s="6">
        <v>3</v>
      </c>
      <c r="E11" s="6">
        <f>((C11+D11)/2)*($C$4+$D$4)</f>
        <v>112</v>
      </c>
      <c r="F11" s="14"/>
    </row>
    <row r="12" spans="1:6" x14ac:dyDescent="0.25">
      <c r="A12" s="6">
        <v>4</v>
      </c>
      <c r="B12" s="6" t="s">
        <v>32</v>
      </c>
      <c r="C12" s="6">
        <v>1</v>
      </c>
      <c r="D12" s="6">
        <v>1</v>
      </c>
      <c r="E12" s="6">
        <f>(C12*$C$4)+(D12*$D$4)</f>
        <v>32</v>
      </c>
    </row>
    <row r="13" spans="1:6" x14ac:dyDescent="0.25">
      <c r="A13" s="6">
        <v>5</v>
      </c>
      <c r="B13" s="6" t="s">
        <v>33</v>
      </c>
      <c r="C13" s="6">
        <v>2</v>
      </c>
      <c r="D13" s="6">
        <v>2</v>
      </c>
      <c r="E13" s="6">
        <f>(C13*$C$4)+(D13*$D$4)</f>
        <v>64</v>
      </c>
    </row>
    <row r="14" spans="1:6" x14ac:dyDescent="0.25">
      <c r="A14" s="6">
        <v>6</v>
      </c>
      <c r="B14" s="6" t="s">
        <v>34</v>
      </c>
      <c r="C14" s="6">
        <v>1</v>
      </c>
      <c r="D14" s="6">
        <v>1</v>
      </c>
      <c r="E14" s="17">
        <f>(C14*$C$4)+(D14*$D$4)</f>
        <v>32</v>
      </c>
    </row>
    <row r="15" spans="1:6" x14ac:dyDescent="0.25">
      <c r="A15" s="6">
        <v>7</v>
      </c>
      <c r="B15" s="6" t="s">
        <v>13</v>
      </c>
      <c r="C15" s="6">
        <v>1</v>
      </c>
      <c r="D15" s="18">
        <v>2</v>
      </c>
      <c r="E15" s="6">
        <f>((C15+D15)/2)*($C$4+$D$4)</f>
        <v>48</v>
      </c>
      <c r="F15" s="14"/>
    </row>
    <row r="16" spans="1:6" x14ac:dyDescent="0.25">
      <c r="A16" s="6">
        <v>8</v>
      </c>
      <c r="B16" s="6" t="s">
        <v>14</v>
      </c>
      <c r="C16" s="6">
        <v>2</v>
      </c>
      <c r="D16" s="6">
        <v>2</v>
      </c>
      <c r="E16" s="6">
        <f>(C16*$C$4)+(D16*$D$4)</f>
        <v>64</v>
      </c>
    </row>
    <row r="17" spans="1:6" x14ac:dyDescent="0.25">
      <c r="A17" s="6">
        <v>9</v>
      </c>
      <c r="B17" s="19" t="s">
        <v>15</v>
      </c>
      <c r="C17" s="6">
        <v>1</v>
      </c>
      <c r="D17" s="6">
        <v>1</v>
      </c>
      <c r="E17" s="6">
        <f>(C17*$C$4)+(D17*$D$4)</f>
        <v>32</v>
      </c>
    </row>
    <row r="18" spans="1:6" x14ac:dyDescent="0.25">
      <c r="A18" s="6">
        <v>10</v>
      </c>
      <c r="B18" s="6" t="s">
        <v>16</v>
      </c>
      <c r="C18" s="6">
        <v>2</v>
      </c>
      <c r="D18" s="6">
        <v>3</v>
      </c>
      <c r="E18" s="6">
        <f>((C18+D18)/2)*($C$4+$D$4)</f>
        <v>80</v>
      </c>
      <c r="F18" s="14"/>
    </row>
    <row r="19" spans="1:6" hidden="1" x14ac:dyDescent="0.25">
      <c r="C19" s="7">
        <f>SUM(C9:C18)</f>
        <v>24</v>
      </c>
      <c r="D19" s="8">
        <f>SUM(D9:D18)</f>
        <v>25</v>
      </c>
      <c r="E19" s="8">
        <f>SUM(E9:E18)</f>
        <v>784</v>
      </c>
    </row>
    <row r="20" spans="1:6" x14ac:dyDescent="0.25">
      <c r="B20" s="9" t="s">
        <v>17</v>
      </c>
      <c r="C20" s="10">
        <f>SUM(C9:C18)</f>
        <v>24</v>
      </c>
      <c r="D20" s="10">
        <f>SUM(D9:D18)</f>
        <v>25</v>
      </c>
      <c r="E20" s="10">
        <f>SUM(E9:E18)</f>
        <v>784</v>
      </c>
    </row>
    <row r="21" spans="1:6" ht="15.75" customHeight="1" x14ac:dyDescent="0.25">
      <c r="A21" s="157" t="s">
        <v>52</v>
      </c>
      <c r="B21" s="148"/>
      <c r="C21" s="148"/>
      <c r="D21" s="148"/>
      <c r="E21" s="149"/>
    </row>
    <row r="22" spans="1:6" ht="15.75" customHeight="1" x14ac:dyDescent="0.25">
      <c r="A22" s="11">
        <v>1</v>
      </c>
      <c r="B22" s="6" t="s">
        <v>10</v>
      </c>
      <c r="C22" s="6">
        <v>2</v>
      </c>
      <c r="D22" s="6">
        <v>1</v>
      </c>
      <c r="E22" s="6">
        <f>((C22+D22)/2)*($C$4+$D$4)</f>
        <v>48</v>
      </c>
      <c r="F22" s="14"/>
    </row>
    <row r="23" spans="1:6" ht="15.75" customHeight="1" x14ac:dyDescent="0.25">
      <c r="A23" s="11">
        <v>2</v>
      </c>
      <c r="B23" s="6" t="s">
        <v>11</v>
      </c>
      <c r="C23" s="6">
        <v>1</v>
      </c>
      <c r="D23" s="6">
        <v>1</v>
      </c>
      <c r="E23" s="6">
        <f>(C23*$C$4)+(D23*$D$4)</f>
        <v>32</v>
      </c>
    </row>
    <row r="24" spans="1:6" ht="15.75" customHeight="1" x14ac:dyDescent="0.25">
      <c r="A24" s="158" t="s">
        <v>19</v>
      </c>
      <c r="B24" s="149"/>
      <c r="C24" s="10">
        <f>SUM(C22:C23)</f>
        <v>3</v>
      </c>
      <c r="D24" s="10">
        <f>SUM(D22:D23)</f>
        <v>2</v>
      </c>
      <c r="E24" s="10">
        <f>SUM(E22:E23)</f>
        <v>80</v>
      </c>
    </row>
    <row r="25" spans="1:6" ht="15.75" customHeight="1" x14ac:dyDescent="0.25">
      <c r="A25" s="157" t="s">
        <v>21</v>
      </c>
      <c r="B25" s="148"/>
      <c r="C25" s="148"/>
      <c r="D25" s="148"/>
      <c r="E25" s="149"/>
    </row>
    <row r="26" spans="1:6" ht="15.75" customHeight="1" x14ac:dyDescent="0.25">
      <c r="A26" s="159" t="s">
        <v>22</v>
      </c>
      <c r="B26" s="160"/>
      <c r="C26" s="10">
        <f>SUM(C20,C24)</f>
        <v>27</v>
      </c>
      <c r="D26" s="10">
        <f>SUM(D20,D24)</f>
        <v>27</v>
      </c>
    </row>
    <row r="27" spans="1:6" ht="15.75" customHeight="1" x14ac:dyDescent="0.25">
      <c r="A27" s="161"/>
      <c r="B27" s="162"/>
      <c r="C27" s="10">
        <f>SUM(C20,C24)*18</f>
        <v>486</v>
      </c>
      <c r="D27" s="10">
        <f>SUM(D20,D24)*18</f>
        <v>486</v>
      </c>
      <c r="E27" s="10">
        <f>SUM(E20,E24)</f>
        <v>864</v>
      </c>
    </row>
    <row r="28" spans="1:6" ht="15.75" customHeight="1" x14ac:dyDescent="0.25">
      <c r="A28" s="4" t="s">
        <v>35</v>
      </c>
      <c r="B28" s="155" t="s">
        <v>23</v>
      </c>
      <c r="C28" s="148"/>
      <c r="D28" s="148"/>
      <c r="E28" s="149"/>
    </row>
    <row r="29" spans="1:6" ht="15.75" customHeight="1" x14ac:dyDescent="0.25">
      <c r="A29" s="6">
        <v>1</v>
      </c>
      <c r="B29" s="6" t="s">
        <v>24</v>
      </c>
      <c r="C29" s="6">
        <v>1</v>
      </c>
      <c r="D29" s="6">
        <v>1</v>
      </c>
      <c r="E29" s="6">
        <f>((C29*$C$4-C31))+((D29*$D$4)-D31)</f>
        <v>24</v>
      </c>
    </row>
    <row r="30" spans="1:6" ht="15.75" customHeight="1" x14ac:dyDescent="0.25">
      <c r="A30" s="6">
        <v>2</v>
      </c>
      <c r="B30" s="6" t="s">
        <v>25</v>
      </c>
      <c r="C30" s="6">
        <v>1</v>
      </c>
      <c r="D30" s="6">
        <v>1</v>
      </c>
      <c r="E30" s="6">
        <f>(C30*$C$4)+(D30*$D$4)</f>
        <v>32</v>
      </c>
    </row>
    <row r="31" spans="1:6" ht="15.75" customHeight="1" x14ac:dyDescent="0.25">
      <c r="A31" s="6">
        <v>3</v>
      </c>
      <c r="B31" s="6" t="s">
        <v>26</v>
      </c>
      <c r="C31" s="6">
        <v>4</v>
      </c>
      <c r="D31" s="6">
        <v>4</v>
      </c>
      <c r="E31" s="6">
        <f>SUM(C31:D31)</f>
        <v>8</v>
      </c>
    </row>
    <row r="32" spans="1:6" ht="15.75" customHeight="1" x14ac:dyDescent="0.25">
      <c r="A32" s="4" t="s">
        <v>27</v>
      </c>
      <c r="B32" s="155" t="s">
        <v>28</v>
      </c>
      <c r="C32" s="148"/>
      <c r="D32" s="148"/>
      <c r="E32" s="149"/>
    </row>
    <row r="33" spans="1:5" ht="15.75" customHeight="1" x14ac:dyDescent="0.25">
      <c r="A33" s="6">
        <v>1</v>
      </c>
      <c r="B33" s="6" t="s">
        <v>29</v>
      </c>
      <c r="C33" s="156" t="s">
        <v>30</v>
      </c>
      <c r="D33" s="148"/>
      <c r="E33" s="149"/>
    </row>
    <row r="34" spans="1:5" ht="15.75" customHeight="1" x14ac:dyDescent="0.25"/>
    <row r="35" spans="1:5" ht="15.75" customHeight="1" x14ac:dyDescent="0.25"/>
    <row r="36" spans="1:5" ht="15.75" customHeight="1" x14ac:dyDescent="0.25"/>
    <row r="37" spans="1:5" ht="15.75" customHeight="1" x14ac:dyDescent="0.25"/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/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B32:E32"/>
    <mergeCell ref="C33:E33"/>
    <mergeCell ref="A7:E7"/>
    <mergeCell ref="B8:E8"/>
    <mergeCell ref="A21:E21"/>
    <mergeCell ref="A24:B24"/>
    <mergeCell ref="A25:E25"/>
    <mergeCell ref="A26:B27"/>
    <mergeCell ref="B28:E28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16" workbookViewId="0">
      <selection activeCell="E33" sqref="E33"/>
    </sheetView>
  </sheetViews>
  <sheetFormatPr defaultColWidth="14.42578125" defaultRowHeight="15" customHeight="1" x14ac:dyDescent="0.25"/>
  <cols>
    <col min="1" max="1" width="5.7109375" customWidth="1"/>
    <col min="2" max="2" width="59.28515625" customWidth="1"/>
    <col min="3" max="4" width="7.42578125" customWidth="1"/>
    <col min="5" max="5" width="8.7109375" customWidth="1"/>
    <col min="6" max="6" width="1.7109375" customWidth="1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47" t="s">
        <v>218</v>
      </c>
      <c r="B2" s="148"/>
      <c r="C2" s="148"/>
      <c r="D2" s="148"/>
      <c r="E2" s="149"/>
    </row>
    <row r="3" spans="1:6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6" x14ac:dyDescent="0.25">
      <c r="A4" s="151"/>
      <c r="B4" s="151"/>
      <c r="C4" s="2">
        <v>18</v>
      </c>
      <c r="D4" s="2">
        <v>16</v>
      </c>
      <c r="E4" s="151"/>
    </row>
    <row r="5" spans="1:6" ht="27" customHeight="1" x14ac:dyDescent="0.25">
      <c r="A5" s="152"/>
      <c r="B5" s="152"/>
      <c r="C5" s="153" t="s">
        <v>6</v>
      </c>
      <c r="D5" s="148"/>
      <c r="E5" s="152"/>
    </row>
    <row r="6" spans="1:6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6" x14ac:dyDescent="0.25">
      <c r="A7" s="157" t="s">
        <v>7</v>
      </c>
      <c r="B7" s="148"/>
      <c r="C7" s="148"/>
      <c r="D7" s="148"/>
      <c r="E7" s="149"/>
    </row>
    <row r="8" spans="1:6" x14ac:dyDescent="0.25">
      <c r="A8" s="4" t="s">
        <v>8</v>
      </c>
      <c r="B8" s="155" t="s">
        <v>9</v>
      </c>
      <c r="C8" s="148"/>
      <c r="D8" s="148"/>
      <c r="E8" s="149"/>
    </row>
    <row r="9" spans="1:6" x14ac:dyDescent="0.25">
      <c r="A9" s="6">
        <v>1</v>
      </c>
      <c r="B9" s="6" t="s">
        <v>10</v>
      </c>
      <c r="C9" s="6">
        <v>7</v>
      </c>
      <c r="D9" s="6">
        <v>7</v>
      </c>
      <c r="E9" s="6">
        <f t="shared" ref="E9:E14" si="0">(C9*$C$4)+(D9*$D$4)</f>
        <v>238</v>
      </c>
    </row>
    <row r="10" spans="1:6" x14ac:dyDescent="0.25">
      <c r="A10" s="6">
        <v>2</v>
      </c>
      <c r="B10" s="6" t="s">
        <v>31</v>
      </c>
      <c r="C10" s="6">
        <v>3</v>
      </c>
      <c r="D10" s="6">
        <v>3</v>
      </c>
      <c r="E10" s="6">
        <f t="shared" si="0"/>
        <v>102</v>
      </c>
    </row>
    <row r="11" spans="1:6" x14ac:dyDescent="0.25">
      <c r="A11" s="6">
        <v>3</v>
      </c>
      <c r="B11" s="6" t="s">
        <v>11</v>
      </c>
      <c r="C11" s="6">
        <v>4</v>
      </c>
      <c r="D11" s="6">
        <v>4</v>
      </c>
      <c r="E11" s="6">
        <f t="shared" si="0"/>
        <v>136</v>
      </c>
    </row>
    <row r="12" spans="1:6" x14ac:dyDescent="0.25">
      <c r="A12" s="6">
        <v>4</v>
      </c>
      <c r="B12" s="6" t="s">
        <v>32</v>
      </c>
      <c r="C12" s="6">
        <v>1</v>
      </c>
      <c r="D12" s="6">
        <v>1</v>
      </c>
      <c r="E12" s="6">
        <f t="shared" si="0"/>
        <v>34</v>
      </c>
    </row>
    <row r="13" spans="1:6" x14ac:dyDescent="0.25">
      <c r="A13" s="6">
        <v>5</v>
      </c>
      <c r="B13" s="6" t="s">
        <v>33</v>
      </c>
      <c r="C13" s="6">
        <v>1</v>
      </c>
      <c r="D13" s="6">
        <v>1</v>
      </c>
      <c r="E13" s="6">
        <f t="shared" si="0"/>
        <v>34</v>
      </c>
    </row>
    <row r="14" spans="1:6" x14ac:dyDescent="0.25">
      <c r="A14" s="6">
        <v>6</v>
      </c>
      <c r="B14" s="6" t="s">
        <v>34</v>
      </c>
      <c r="C14" s="6">
        <v>2</v>
      </c>
      <c r="D14" s="6">
        <v>2</v>
      </c>
      <c r="E14" s="6">
        <f t="shared" si="0"/>
        <v>68</v>
      </c>
    </row>
    <row r="15" spans="1:6" x14ac:dyDescent="0.25">
      <c r="A15" s="6">
        <v>7</v>
      </c>
      <c r="B15" s="6" t="s">
        <v>13</v>
      </c>
      <c r="C15" s="6">
        <v>1</v>
      </c>
      <c r="D15" s="18">
        <v>2</v>
      </c>
      <c r="E15" s="6">
        <f>((C15+D15)/2)*($C$4+$D$4)</f>
        <v>51</v>
      </c>
      <c r="F15" s="14"/>
    </row>
    <row r="16" spans="1:6" x14ac:dyDescent="0.25">
      <c r="A16" s="6">
        <v>8</v>
      </c>
      <c r="B16" s="6" t="s">
        <v>14</v>
      </c>
      <c r="C16" s="6">
        <v>2</v>
      </c>
      <c r="D16" s="6">
        <v>1</v>
      </c>
      <c r="E16" s="6">
        <f>((C16+D16)/2)*($C$4+$D$4)</f>
        <v>51</v>
      </c>
      <c r="F16" s="14"/>
    </row>
    <row r="17" spans="1:6" x14ac:dyDescent="0.25">
      <c r="A17" s="6">
        <v>9</v>
      </c>
      <c r="B17" s="19" t="s">
        <v>15</v>
      </c>
      <c r="C17" s="6">
        <v>1</v>
      </c>
      <c r="D17" s="6">
        <v>1</v>
      </c>
      <c r="E17" s="6">
        <f>(C17*$C$4)+(D17*$D$4)</f>
        <v>34</v>
      </c>
    </row>
    <row r="18" spans="1:6" x14ac:dyDescent="0.25">
      <c r="A18" s="6">
        <v>10</v>
      </c>
      <c r="B18" s="6" t="s">
        <v>16</v>
      </c>
      <c r="C18" s="6">
        <v>2</v>
      </c>
      <c r="D18" s="6">
        <v>3</v>
      </c>
      <c r="E18" s="6">
        <f>((C18+D18)/2)*($C$4+$D$4)</f>
        <v>85</v>
      </c>
      <c r="F18" s="14"/>
    </row>
    <row r="19" spans="1:6" hidden="1" x14ac:dyDescent="0.25">
      <c r="C19" s="7">
        <f>SUM(C9:C18)</f>
        <v>24</v>
      </c>
      <c r="D19" s="8">
        <f>SUM(D9:D18)</f>
        <v>25</v>
      </c>
      <c r="E19" s="8">
        <f>SUM(E9:E18)</f>
        <v>833</v>
      </c>
    </row>
    <row r="20" spans="1:6" x14ac:dyDescent="0.25">
      <c r="B20" s="9" t="s">
        <v>17</v>
      </c>
      <c r="C20" s="10">
        <f>SUM(C9:C18)</f>
        <v>24</v>
      </c>
      <c r="D20" s="10">
        <f>SUM(D9:D18)</f>
        <v>25</v>
      </c>
      <c r="E20" s="10">
        <f>SUM(E9:E18)</f>
        <v>833</v>
      </c>
    </row>
    <row r="21" spans="1:6" ht="15.75" customHeight="1" x14ac:dyDescent="0.25">
      <c r="A21" s="157" t="s">
        <v>52</v>
      </c>
      <c r="B21" s="148"/>
      <c r="C21" s="148"/>
      <c r="D21" s="148"/>
      <c r="E21" s="149"/>
    </row>
    <row r="22" spans="1:6" ht="15.75" customHeight="1" x14ac:dyDescent="0.25">
      <c r="A22" s="11">
        <v>1</v>
      </c>
      <c r="B22" s="6" t="s">
        <v>10</v>
      </c>
      <c r="C22" s="6">
        <v>2</v>
      </c>
      <c r="D22" s="6">
        <v>1</v>
      </c>
      <c r="E22" s="6">
        <f>((C22+D22)/2)*($C$4+$D$4)</f>
        <v>51</v>
      </c>
      <c r="F22" s="14"/>
    </row>
    <row r="23" spans="1:6" ht="15.75" customHeight="1" x14ac:dyDescent="0.25">
      <c r="A23" s="11">
        <v>2</v>
      </c>
      <c r="B23" s="6" t="s">
        <v>11</v>
      </c>
      <c r="C23" s="6">
        <v>1</v>
      </c>
      <c r="D23" s="6">
        <v>1</v>
      </c>
      <c r="E23" s="6">
        <f>(C23*$C$4)+(D23*$D$4)</f>
        <v>34</v>
      </c>
    </row>
    <row r="24" spans="1:6" ht="15.75" customHeight="1" x14ac:dyDescent="0.25">
      <c r="A24" s="158" t="s">
        <v>19</v>
      </c>
      <c r="B24" s="149"/>
      <c r="C24" s="10">
        <f>SUM(C22:C23)</f>
        <v>3</v>
      </c>
      <c r="D24" s="10">
        <f>SUM(D22:D23)</f>
        <v>2</v>
      </c>
      <c r="E24" s="10">
        <f>SUM(E22:E23)</f>
        <v>85</v>
      </c>
    </row>
    <row r="25" spans="1:6" ht="15.75" customHeight="1" x14ac:dyDescent="0.25">
      <c r="A25" s="157" t="s">
        <v>21</v>
      </c>
      <c r="B25" s="148"/>
      <c r="C25" s="148"/>
      <c r="D25" s="148"/>
      <c r="E25" s="149"/>
    </row>
    <row r="26" spans="1:6" ht="15.75" customHeight="1" x14ac:dyDescent="0.25">
      <c r="A26" s="159" t="s">
        <v>22</v>
      </c>
      <c r="B26" s="160"/>
      <c r="C26" s="10">
        <f>SUM(C20,C24)</f>
        <v>27</v>
      </c>
      <c r="D26" s="10">
        <f>SUM(D20,D24)</f>
        <v>27</v>
      </c>
    </row>
    <row r="27" spans="1:6" ht="15.75" customHeight="1" x14ac:dyDescent="0.25">
      <c r="A27" s="161"/>
      <c r="B27" s="162"/>
      <c r="C27" s="10">
        <f>SUM(C20,C24)*18</f>
        <v>486</v>
      </c>
      <c r="D27" s="10">
        <f>SUM(D20,D24)*18</f>
        <v>486</v>
      </c>
      <c r="E27" s="10">
        <f>SUM(E20,E24)</f>
        <v>918</v>
      </c>
    </row>
    <row r="28" spans="1:6" ht="15.75" customHeight="1" x14ac:dyDescent="0.25">
      <c r="A28" s="4" t="s">
        <v>35</v>
      </c>
      <c r="B28" s="155" t="s">
        <v>23</v>
      </c>
      <c r="C28" s="148"/>
      <c r="D28" s="148"/>
      <c r="E28" s="149"/>
    </row>
    <row r="29" spans="1:6" ht="15.75" customHeight="1" x14ac:dyDescent="0.25">
      <c r="A29" s="6">
        <v>1</v>
      </c>
      <c r="B29" s="6" t="s">
        <v>24</v>
      </c>
      <c r="C29" s="6">
        <v>1</v>
      </c>
      <c r="D29" s="6">
        <v>1</v>
      </c>
      <c r="E29" s="6">
        <f>((C29*$C$4-C31))+((D29*$D$4)-D31)</f>
        <v>26</v>
      </c>
    </row>
    <row r="30" spans="1:6" ht="15.75" customHeight="1" x14ac:dyDescent="0.25">
      <c r="A30" s="6">
        <v>2</v>
      </c>
      <c r="B30" s="6" t="s">
        <v>25</v>
      </c>
      <c r="C30" s="6">
        <v>1</v>
      </c>
      <c r="D30" s="6">
        <v>1</v>
      </c>
      <c r="E30" s="6">
        <f>(C30*$C$4)+(D30*$D$4)</f>
        <v>34</v>
      </c>
    </row>
    <row r="31" spans="1:6" ht="15.75" customHeight="1" x14ac:dyDescent="0.25">
      <c r="A31" s="6">
        <v>3</v>
      </c>
      <c r="B31" s="6" t="s">
        <v>26</v>
      </c>
      <c r="C31" s="6">
        <v>4</v>
      </c>
      <c r="D31" s="6">
        <v>4</v>
      </c>
      <c r="E31" s="6">
        <f>SUM(C31:D31)</f>
        <v>8</v>
      </c>
    </row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A26:B27"/>
    <mergeCell ref="B28:E28"/>
    <mergeCell ref="B1:E1"/>
    <mergeCell ref="A2:E2"/>
    <mergeCell ref="A3:A5"/>
    <mergeCell ref="B3:B5"/>
    <mergeCell ref="C3:D3"/>
    <mergeCell ref="E3:E5"/>
    <mergeCell ref="C5:D5"/>
    <mergeCell ref="A7:E7"/>
    <mergeCell ref="B8:E8"/>
    <mergeCell ref="A21:E21"/>
    <mergeCell ref="A24:B24"/>
    <mergeCell ref="A25:E25"/>
  </mergeCells>
  <printOptions horizont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17" workbookViewId="0">
      <selection activeCell="I30" sqref="I30"/>
    </sheetView>
  </sheetViews>
  <sheetFormatPr defaultColWidth="14.42578125" defaultRowHeight="15" customHeight="1" x14ac:dyDescent="0.25"/>
  <cols>
    <col min="1" max="1" width="5.7109375" style="144" customWidth="1"/>
    <col min="2" max="2" width="59.28515625" style="144" customWidth="1"/>
    <col min="3" max="4" width="7.42578125" style="144" customWidth="1"/>
    <col min="5" max="5" width="8.7109375" style="144" customWidth="1"/>
    <col min="6" max="6" width="1.7109375" style="144" customWidth="1"/>
    <col min="7" max="16384" width="14.42578125" style="144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47" t="s">
        <v>218</v>
      </c>
      <c r="B2" s="148"/>
      <c r="C2" s="148"/>
      <c r="D2" s="148"/>
      <c r="E2" s="149"/>
    </row>
    <row r="3" spans="1:6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6" x14ac:dyDescent="0.25">
      <c r="A4" s="151"/>
      <c r="B4" s="151"/>
      <c r="C4" s="2">
        <v>18</v>
      </c>
      <c r="D4" s="2">
        <v>16</v>
      </c>
      <c r="E4" s="151"/>
    </row>
    <row r="5" spans="1:6" ht="27" customHeight="1" x14ac:dyDescent="0.25">
      <c r="A5" s="152"/>
      <c r="B5" s="152"/>
      <c r="C5" s="153" t="s">
        <v>6</v>
      </c>
      <c r="D5" s="148"/>
      <c r="E5" s="152"/>
    </row>
    <row r="6" spans="1:6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6" x14ac:dyDescent="0.25">
      <c r="A7" s="157" t="s">
        <v>7</v>
      </c>
      <c r="B7" s="148"/>
      <c r="C7" s="148"/>
      <c r="D7" s="148"/>
      <c r="E7" s="149"/>
    </row>
    <row r="8" spans="1:6" x14ac:dyDescent="0.25">
      <c r="A8" s="4" t="s">
        <v>8</v>
      </c>
      <c r="B8" s="155" t="s">
        <v>9</v>
      </c>
      <c r="C8" s="148"/>
      <c r="D8" s="148"/>
      <c r="E8" s="149"/>
    </row>
    <row r="9" spans="1:6" x14ac:dyDescent="0.25">
      <c r="A9" s="6">
        <v>1</v>
      </c>
      <c r="B9" s="6" t="s">
        <v>10</v>
      </c>
      <c r="C9" s="6">
        <v>2</v>
      </c>
      <c r="D9" s="6">
        <v>2</v>
      </c>
      <c r="E9" s="6">
        <f t="shared" ref="E9:E14" si="0">(C9*$C$4)+(D9*$D$4)</f>
        <v>68</v>
      </c>
    </row>
    <row r="10" spans="1:6" x14ac:dyDescent="0.25">
      <c r="A10" s="6">
        <v>2</v>
      </c>
      <c r="B10" s="6" t="s">
        <v>31</v>
      </c>
      <c r="C10" s="6">
        <v>0</v>
      </c>
      <c r="D10" s="6">
        <v>0</v>
      </c>
      <c r="E10" s="6">
        <f t="shared" si="0"/>
        <v>0</v>
      </c>
    </row>
    <row r="11" spans="1:6" x14ac:dyDescent="0.25">
      <c r="A11" s="6">
        <v>3</v>
      </c>
      <c r="B11" s="6" t="s">
        <v>11</v>
      </c>
      <c r="C11" s="6">
        <v>1</v>
      </c>
      <c r="D11" s="6">
        <v>1</v>
      </c>
      <c r="E11" s="6">
        <f t="shared" si="0"/>
        <v>34</v>
      </c>
    </row>
    <row r="12" spans="1:6" x14ac:dyDescent="0.25">
      <c r="A12" s="6">
        <v>4</v>
      </c>
      <c r="B12" s="6" t="s">
        <v>32</v>
      </c>
      <c r="C12" s="6">
        <v>0</v>
      </c>
      <c r="D12" s="6">
        <v>0</v>
      </c>
      <c r="E12" s="6">
        <f t="shared" si="0"/>
        <v>0</v>
      </c>
    </row>
    <row r="13" spans="1:6" x14ac:dyDescent="0.25">
      <c r="A13" s="6">
        <v>5</v>
      </c>
      <c r="B13" s="6" t="s">
        <v>33</v>
      </c>
      <c r="C13" s="6">
        <v>1</v>
      </c>
      <c r="D13" s="6">
        <v>1</v>
      </c>
      <c r="E13" s="6">
        <f t="shared" si="0"/>
        <v>34</v>
      </c>
    </row>
    <row r="14" spans="1:6" x14ac:dyDescent="0.25">
      <c r="A14" s="6">
        <v>6</v>
      </c>
      <c r="B14" s="6" t="s">
        <v>34</v>
      </c>
      <c r="C14" s="6">
        <v>1</v>
      </c>
      <c r="D14" s="6">
        <v>1</v>
      </c>
      <c r="E14" s="6">
        <f t="shared" si="0"/>
        <v>34</v>
      </c>
    </row>
    <row r="15" spans="1:6" x14ac:dyDescent="0.25">
      <c r="A15" s="6">
        <v>7</v>
      </c>
      <c r="B15" s="6" t="s">
        <v>13</v>
      </c>
      <c r="C15" s="6">
        <v>1</v>
      </c>
      <c r="D15" s="18">
        <v>1</v>
      </c>
      <c r="E15" s="6">
        <f>((C15+D15)/2)*($C$4+$D$4)</f>
        <v>34</v>
      </c>
      <c r="F15" s="14"/>
    </row>
    <row r="16" spans="1:6" x14ac:dyDescent="0.25">
      <c r="A16" s="6">
        <v>8</v>
      </c>
      <c r="B16" s="6" t="s">
        <v>14</v>
      </c>
      <c r="C16" s="6">
        <v>0</v>
      </c>
      <c r="D16" s="6">
        <v>0</v>
      </c>
      <c r="E16" s="6">
        <f>((C16+D16)/2)*($C$4+$D$4)</f>
        <v>0</v>
      </c>
      <c r="F16" s="14"/>
    </row>
    <row r="17" spans="1:6" x14ac:dyDescent="0.25">
      <c r="A17" s="6">
        <v>9</v>
      </c>
      <c r="B17" s="19" t="s">
        <v>15</v>
      </c>
      <c r="C17" s="6">
        <v>0</v>
      </c>
      <c r="D17" s="6">
        <v>0</v>
      </c>
      <c r="E17" s="6">
        <f>(C17*$C$4)+(D17*$D$4)</f>
        <v>0</v>
      </c>
    </row>
    <row r="18" spans="1:6" x14ac:dyDescent="0.25">
      <c r="A18" s="6">
        <v>10</v>
      </c>
      <c r="B18" s="6" t="s">
        <v>16</v>
      </c>
      <c r="C18" s="6">
        <v>0</v>
      </c>
      <c r="D18" s="6">
        <v>0</v>
      </c>
      <c r="E18" s="6">
        <f>((C18+D18)/2)*($C$4+$D$4)</f>
        <v>0</v>
      </c>
      <c r="F18" s="14"/>
    </row>
    <row r="19" spans="1:6" hidden="1" x14ac:dyDescent="0.25">
      <c r="C19" s="7">
        <f>SUM(C9:C18)</f>
        <v>6</v>
      </c>
      <c r="D19" s="8">
        <f>SUM(D9:D18)</f>
        <v>6</v>
      </c>
      <c r="E19" s="8">
        <f>SUM(E9:E18)</f>
        <v>204</v>
      </c>
    </row>
    <row r="20" spans="1:6" x14ac:dyDescent="0.25">
      <c r="B20" s="9" t="s">
        <v>17</v>
      </c>
      <c r="C20" s="10">
        <f>SUM(C9:C18)</f>
        <v>6</v>
      </c>
      <c r="D20" s="10">
        <f>SUM(D9:D18)</f>
        <v>6</v>
      </c>
      <c r="E20" s="10">
        <f>SUM(E9:E18)</f>
        <v>204</v>
      </c>
    </row>
    <row r="21" spans="1:6" ht="15.75" customHeight="1" x14ac:dyDescent="0.25">
      <c r="A21" s="157" t="s">
        <v>52</v>
      </c>
      <c r="B21" s="148"/>
      <c r="C21" s="148"/>
      <c r="D21" s="148"/>
      <c r="E21" s="149"/>
    </row>
    <row r="22" spans="1:6" ht="15.75" customHeight="1" x14ac:dyDescent="0.25">
      <c r="A22" s="11">
        <v>1</v>
      </c>
      <c r="B22" s="6" t="s">
        <v>10</v>
      </c>
      <c r="C22" s="6">
        <v>0</v>
      </c>
      <c r="D22" s="6">
        <v>0</v>
      </c>
      <c r="E22" s="6">
        <f>((C22+D22)/2)*($C$4+$D$4)</f>
        <v>0</v>
      </c>
      <c r="F22" s="14"/>
    </row>
    <row r="23" spans="1:6" ht="15.75" customHeight="1" x14ac:dyDescent="0.25">
      <c r="A23" s="11">
        <v>2</v>
      </c>
      <c r="B23" s="6" t="s">
        <v>11</v>
      </c>
      <c r="C23" s="6">
        <v>0</v>
      </c>
      <c r="D23" s="6">
        <v>0</v>
      </c>
      <c r="E23" s="6">
        <f>(C23*$C$4)+(D23*$D$4)</f>
        <v>0</v>
      </c>
    </row>
    <row r="24" spans="1:6" ht="15.75" customHeight="1" x14ac:dyDescent="0.25">
      <c r="A24" s="158" t="s">
        <v>19</v>
      </c>
      <c r="B24" s="149"/>
      <c r="C24" s="10">
        <f>SUM(C22:C23)</f>
        <v>0</v>
      </c>
      <c r="D24" s="10">
        <f>SUM(D22:D23)</f>
        <v>0</v>
      </c>
      <c r="E24" s="10">
        <f>SUM(E22:E23)</f>
        <v>0</v>
      </c>
    </row>
    <row r="25" spans="1:6" ht="15.75" customHeight="1" x14ac:dyDescent="0.25">
      <c r="A25" s="157" t="s">
        <v>21</v>
      </c>
      <c r="B25" s="148"/>
      <c r="C25" s="148"/>
      <c r="D25" s="148"/>
      <c r="E25" s="149"/>
    </row>
    <row r="26" spans="1:6" ht="15.75" customHeight="1" x14ac:dyDescent="0.25">
      <c r="A26" s="159" t="s">
        <v>22</v>
      </c>
      <c r="B26" s="160"/>
      <c r="C26" s="10">
        <f>SUM(C20,C24)</f>
        <v>6</v>
      </c>
      <c r="D26" s="10">
        <f>SUM(D20,D24)</f>
        <v>6</v>
      </c>
    </row>
    <row r="27" spans="1:6" ht="15.75" customHeight="1" x14ac:dyDescent="0.25">
      <c r="A27" s="161"/>
      <c r="B27" s="162"/>
      <c r="C27" s="10">
        <f>SUM(C20,C24)*18</f>
        <v>108</v>
      </c>
      <c r="D27" s="10">
        <f>SUM(D20,D24)*18</f>
        <v>108</v>
      </c>
      <c r="E27" s="10">
        <f>SUM(E20,E24)</f>
        <v>204</v>
      </c>
    </row>
    <row r="28" spans="1:6" ht="15.75" customHeight="1" x14ac:dyDescent="0.25">
      <c r="A28" s="4" t="s">
        <v>35</v>
      </c>
      <c r="B28" s="155" t="s">
        <v>23</v>
      </c>
      <c r="C28" s="148"/>
      <c r="D28" s="148"/>
      <c r="E28" s="149"/>
    </row>
    <row r="29" spans="1:6" ht="15.75" customHeight="1" x14ac:dyDescent="0.25">
      <c r="A29" s="6">
        <v>1</v>
      </c>
      <c r="B29" s="6" t="s">
        <v>24</v>
      </c>
      <c r="C29" s="6">
        <v>0</v>
      </c>
      <c r="D29" s="6">
        <v>0</v>
      </c>
      <c r="E29" s="6">
        <f>((C29*$C$4-C31))+((D29*$D$4)-D31)</f>
        <v>0</v>
      </c>
    </row>
    <row r="30" spans="1:6" ht="15.75" customHeight="1" x14ac:dyDescent="0.25">
      <c r="A30" s="6">
        <v>2</v>
      </c>
      <c r="B30" s="6" t="s">
        <v>25</v>
      </c>
      <c r="C30" s="6">
        <v>0</v>
      </c>
      <c r="D30" s="6">
        <v>0</v>
      </c>
      <c r="E30" s="6">
        <f>(C30*$C$4)+(D30*$D$4)</f>
        <v>0</v>
      </c>
    </row>
    <row r="31" spans="1:6" ht="15.75" customHeight="1" x14ac:dyDescent="0.25">
      <c r="A31" s="6">
        <v>3</v>
      </c>
      <c r="B31" s="6" t="s">
        <v>26</v>
      </c>
      <c r="C31" s="6">
        <v>0</v>
      </c>
      <c r="D31" s="6">
        <v>0</v>
      </c>
      <c r="E31" s="6">
        <f>SUM(C31:D31)</f>
        <v>0</v>
      </c>
    </row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B28:E28"/>
    <mergeCell ref="A7:E7"/>
    <mergeCell ref="B8:E8"/>
    <mergeCell ref="A21:E21"/>
    <mergeCell ref="A24:B24"/>
    <mergeCell ref="A25:E25"/>
    <mergeCell ref="A26:B27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opLeftCell="A22" workbookViewId="0">
      <selection activeCell="D32" sqref="D32"/>
    </sheetView>
  </sheetViews>
  <sheetFormatPr defaultColWidth="14.42578125" defaultRowHeight="15" customHeight="1" x14ac:dyDescent="0.25"/>
  <cols>
    <col min="1" max="1" width="5.7109375" customWidth="1"/>
    <col min="2" max="2" width="59.28515625" customWidth="1"/>
    <col min="3" max="4" width="7.42578125" customWidth="1"/>
    <col min="5" max="5" width="8.7109375" customWidth="1"/>
    <col min="6" max="6" width="1.85546875" customWidth="1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47" t="s">
        <v>219</v>
      </c>
      <c r="B2" s="148"/>
      <c r="C2" s="148"/>
      <c r="D2" s="148"/>
      <c r="E2" s="149"/>
    </row>
    <row r="3" spans="1:6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6" x14ac:dyDescent="0.25">
      <c r="A4" s="151"/>
      <c r="B4" s="151"/>
      <c r="C4" s="2">
        <v>18</v>
      </c>
      <c r="D4" s="2">
        <v>16</v>
      </c>
      <c r="E4" s="151"/>
    </row>
    <row r="5" spans="1:6" ht="27" customHeight="1" x14ac:dyDescent="0.25">
      <c r="A5" s="152"/>
      <c r="B5" s="152"/>
      <c r="C5" s="153" t="s">
        <v>6</v>
      </c>
      <c r="D5" s="148"/>
      <c r="E5" s="152"/>
    </row>
    <row r="6" spans="1:6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6" x14ac:dyDescent="0.25">
      <c r="A7" s="157" t="s">
        <v>7</v>
      </c>
      <c r="B7" s="148"/>
      <c r="C7" s="148"/>
      <c r="D7" s="148"/>
      <c r="E7" s="149"/>
    </row>
    <row r="8" spans="1:6" x14ac:dyDescent="0.25">
      <c r="A8" s="4" t="s">
        <v>8</v>
      </c>
      <c r="B8" s="155" t="s">
        <v>9</v>
      </c>
      <c r="C8" s="148"/>
      <c r="D8" s="148"/>
      <c r="E8" s="149"/>
    </row>
    <row r="9" spans="1:6" x14ac:dyDescent="0.25">
      <c r="A9" s="6">
        <v>1</v>
      </c>
      <c r="B9" s="6" t="s">
        <v>10</v>
      </c>
      <c r="C9" s="6">
        <v>5</v>
      </c>
      <c r="D9" s="6">
        <v>6</v>
      </c>
      <c r="E9" s="6">
        <f>((C9+D9)/2)*($C$4+$D$4)</f>
        <v>187</v>
      </c>
    </row>
    <row r="10" spans="1:6" x14ac:dyDescent="0.25">
      <c r="A10" s="6">
        <v>2</v>
      </c>
      <c r="B10" s="6" t="s">
        <v>31</v>
      </c>
      <c r="C10" s="6">
        <v>3</v>
      </c>
      <c r="D10" s="6">
        <v>3</v>
      </c>
      <c r="E10" s="6">
        <f>(C10*$C$4)+(D10*$D$4)</f>
        <v>102</v>
      </c>
    </row>
    <row r="11" spans="1:6" x14ac:dyDescent="0.25">
      <c r="A11" s="6">
        <v>3</v>
      </c>
      <c r="B11" s="6" t="s">
        <v>11</v>
      </c>
      <c r="C11" s="6">
        <v>5</v>
      </c>
      <c r="D11" s="6">
        <v>5</v>
      </c>
      <c r="E11" s="6">
        <f>(C11*$C$4)+(D11*$D$4)</f>
        <v>170</v>
      </c>
    </row>
    <row r="12" spans="1:6" x14ac:dyDescent="0.25">
      <c r="A12" s="6">
        <v>4</v>
      </c>
      <c r="B12" s="6" t="s">
        <v>36</v>
      </c>
      <c r="C12" s="6">
        <v>1</v>
      </c>
      <c r="D12" s="6">
        <v>2</v>
      </c>
      <c r="E12" s="6">
        <f>((C12+D12)/2)*($C$4+$D$4)</f>
        <v>51</v>
      </c>
      <c r="F12" s="14"/>
    </row>
    <row r="13" spans="1:6" x14ac:dyDescent="0.25">
      <c r="A13" s="6">
        <v>5</v>
      </c>
      <c r="B13" s="6" t="s">
        <v>37</v>
      </c>
      <c r="C13" s="6">
        <v>2</v>
      </c>
      <c r="D13" s="6">
        <v>2</v>
      </c>
      <c r="E13" s="6">
        <f>(C13*$C$4)+(D13*$D$4)</f>
        <v>68</v>
      </c>
    </row>
    <row r="14" spans="1:6" x14ac:dyDescent="0.25">
      <c r="A14" s="6">
        <v>6</v>
      </c>
      <c r="B14" s="6" t="s">
        <v>38</v>
      </c>
      <c r="C14" s="6">
        <v>2</v>
      </c>
      <c r="D14" s="6">
        <v>2</v>
      </c>
      <c r="E14" s="6">
        <f>(C14*$C$4)+(D14*$D$4)</f>
        <v>68</v>
      </c>
    </row>
    <row r="15" spans="1:6" x14ac:dyDescent="0.25">
      <c r="A15" s="6">
        <v>7</v>
      </c>
      <c r="B15" s="6" t="s">
        <v>34</v>
      </c>
      <c r="C15" s="6">
        <v>3</v>
      </c>
      <c r="D15" s="18">
        <v>2</v>
      </c>
      <c r="E15" s="6">
        <f>((C15+D15)/2)*($C$4+$D$4)</f>
        <v>85</v>
      </c>
      <c r="F15" s="14"/>
    </row>
    <row r="16" spans="1:6" x14ac:dyDescent="0.25">
      <c r="A16" s="6">
        <v>8</v>
      </c>
      <c r="B16" s="6" t="s">
        <v>13</v>
      </c>
      <c r="C16" s="6">
        <v>2</v>
      </c>
      <c r="D16" s="18">
        <v>2</v>
      </c>
      <c r="E16" s="6">
        <f>((C16+D16)/2)*($C$4+$D$4)</f>
        <v>68</v>
      </c>
    </row>
    <row r="17" spans="1:6" x14ac:dyDescent="0.25">
      <c r="A17" s="6">
        <v>9</v>
      </c>
      <c r="B17" s="6" t="s">
        <v>14</v>
      </c>
      <c r="C17" s="6">
        <v>2</v>
      </c>
      <c r="D17" s="6">
        <v>2</v>
      </c>
      <c r="E17" s="6">
        <f>((C17+D17)/2)*($C$4+$D$4)</f>
        <v>68</v>
      </c>
    </row>
    <row r="18" spans="1:6" x14ac:dyDescent="0.25">
      <c r="A18" s="6">
        <v>10</v>
      </c>
      <c r="B18" s="19" t="s">
        <v>15</v>
      </c>
      <c r="C18" s="6">
        <v>2</v>
      </c>
      <c r="D18" s="6">
        <v>1</v>
      </c>
      <c r="E18" s="6">
        <f>((C18+D18)/2)*($C$4+$D$4)</f>
        <v>51</v>
      </c>
      <c r="F18" s="14"/>
    </row>
    <row r="19" spans="1:6" x14ac:dyDescent="0.25">
      <c r="A19" s="6">
        <v>11</v>
      </c>
      <c r="B19" s="6" t="s">
        <v>16</v>
      </c>
      <c r="C19" s="6">
        <v>2</v>
      </c>
      <c r="D19" s="6">
        <v>3</v>
      </c>
      <c r="E19" s="6">
        <f>((C19+D19)/2)*($C$4+$D$4)</f>
        <v>85</v>
      </c>
      <c r="F19" s="14"/>
    </row>
    <row r="20" spans="1:6" hidden="1" x14ac:dyDescent="0.25">
      <c r="C20" s="7">
        <f>SUM(C9:C19)</f>
        <v>29</v>
      </c>
      <c r="D20" s="8">
        <f>SUM(D9:D19)</f>
        <v>30</v>
      </c>
      <c r="E20" s="8">
        <f>SUM(E9:E19)</f>
        <v>1003</v>
      </c>
    </row>
    <row r="21" spans="1:6" ht="15.75" customHeight="1" x14ac:dyDescent="0.25">
      <c r="B21" s="9" t="s">
        <v>17</v>
      </c>
      <c r="C21" s="10">
        <f>SUM(C9:C19)</f>
        <v>29</v>
      </c>
      <c r="D21" s="10">
        <f>SUM(D9:D19)</f>
        <v>30</v>
      </c>
      <c r="E21" s="10">
        <f>SUM(E9:E19)</f>
        <v>1003</v>
      </c>
    </row>
    <row r="22" spans="1:6" ht="15.75" customHeight="1" x14ac:dyDescent="0.25">
      <c r="A22" s="157" t="s">
        <v>52</v>
      </c>
      <c r="B22" s="148"/>
      <c r="C22" s="148"/>
      <c r="D22" s="148"/>
      <c r="E22" s="149"/>
    </row>
    <row r="23" spans="1:6" ht="15.75" customHeight="1" x14ac:dyDescent="0.25">
      <c r="A23" s="11">
        <v>1</v>
      </c>
      <c r="B23" s="6" t="s">
        <v>10</v>
      </c>
      <c r="C23" s="6">
        <v>1</v>
      </c>
      <c r="D23" s="6">
        <v>1</v>
      </c>
      <c r="E23" s="6">
        <f>((C23+D23)/2)*($C$4+$D$4)</f>
        <v>34</v>
      </c>
      <c r="F23" s="14"/>
    </row>
    <row r="24" spans="1:6" ht="15.75" customHeight="1" x14ac:dyDescent="0.25">
      <c r="A24" s="11">
        <v>2</v>
      </c>
      <c r="B24" s="6" t="s">
        <v>39</v>
      </c>
      <c r="C24" s="6">
        <v>2</v>
      </c>
      <c r="D24" s="6">
        <v>1</v>
      </c>
      <c r="E24" s="6">
        <f>((C24+D24)/2)*($C$4+$D$4)</f>
        <v>51</v>
      </c>
    </row>
    <row r="25" spans="1:6" ht="15.75" customHeight="1" x14ac:dyDescent="0.25">
      <c r="A25" s="158" t="s">
        <v>19</v>
      </c>
      <c r="B25" s="149"/>
      <c r="C25" s="10">
        <f>SUM(C23:C24)</f>
        <v>3</v>
      </c>
      <c r="D25" s="10">
        <f>SUM(D23:D24)</f>
        <v>2</v>
      </c>
      <c r="E25" s="10">
        <f>SUM(E23:E24)</f>
        <v>85</v>
      </c>
    </row>
    <row r="26" spans="1:6" ht="15.75" customHeight="1" x14ac:dyDescent="0.25">
      <c r="A26" s="157" t="s">
        <v>21</v>
      </c>
      <c r="B26" s="148"/>
      <c r="C26" s="148"/>
      <c r="D26" s="148"/>
      <c r="E26" s="149"/>
    </row>
    <row r="27" spans="1:6" ht="15.75" customHeight="1" x14ac:dyDescent="0.25">
      <c r="A27" s="159" t="s">
        <v>22</v>
      </c>
      <c r="B27" s="160"/>
      <c r="C27" s="10">
        <f>SUM(C21,C25)</f>
        <v>32</v>
      </c>
      <c r="D27" s="10">
        <f>SUM(D21,D25)</f>
        <v>32</v>
      </c>
    </row>
    <row r="28" spans="1:6" ht="15.75" customHeight="1" x14ac:dyDescent="0.25">
      <c r="A28" s="161"/>
      <c r="B28" s="162"/>
      <c r="C28" s="10">
        <f>SUM(C21,C25)*18</f>
        <v>576</v>
      </c>
      <c r="D28" s="10">
        <f>SUM(D21,D25)*18</f>
        <v>576</v>
      </c>
      <c r="E28" s="10">
        <f>SUM(E21,E25)</f>
        <v>1088</v>
      </c>
    </row>
    <row r="29" spans="1:6" ht="15.75" customHeight="1" x14ac:dyDescent="0.25">
      <c r="A29" s="4" t="s">
        <v>35</v>
      </c>
      <c r="B29" s="155" t="s">
        <v>23</v>
      </c>
      <c r="C29" s="148"/>
      <c r="D29" s="148"/>
      <c r="E29" s="149"/>
    </row>
    <row r="30" spans="1:6" ht="15.75" customHeight="1" x14ac:dyDescent="0.25">
      <c r="A30" s="6">
        <v>1</v>
      </c>
      <c r="B30" s="6" t="s">
        <v>24</v>
      </c>
      <c r="C30" s="6">
        <v>1</v>
      </c>
      <c r="D30" s="6">
        <v>1</v>
      </c>
      <c r="E30" s="6">
        <f>((C30*$C$4)-3)+((D30*$D$4)-2)</f>
        <v>29</v>
      </c>
    </row>
    <row r="31" spans="1:6" ht="15.75" customHeight="1" x14ac:dyDescent="0.25">
      <c r="A31" s="6">
        <v>2</v>
      </c>
      <c r="B31" s="6" t="s">
        <v>40</v>
      </c>
      <c r="C31" s="6">
        <v>1</v>
      </c>
      <c r="D31" s="6">
        <v>1</v>
      </c>
      <c r="E31" s="6">
        <f>(C31*$C$4)+(D31*$D$4)</f>
        <v>34</v>
      </c>
    </row>
    <row r="32" spans="1:6" ht="15.75" customHeight="1" x14ac:dyDescent="0.25">
      <c r="A32" s="6">
        <v>3</v>
      </c>
      <c r="B32" s="6" t="s">
        <v>26</v>
      </c>
      <c r="C32" s="6">
        <v>4</v>
      </c>
      <c r="D32" s="6">
        <v>3</v>
      </c>
      <c r="E32" s="6">
        <f>SUM(C32:D32)</f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A27:B28"/>
    <mergeCell ref="B29:E29"/>
    <mergeCell ref="B1:E1"/>
    <mergeCell ref="A2:E2"/>
    <mergeCell ref="A3:A5"/>
    <mergeCell ref="B3:B5"/>
    <mergeCell ref="C3:D3"/>
    <mergeCell ref="E3:E5"/>
    <mergeCell ref="C5:D5"/>
    <mergeCell ref="A7:E7"/>
    <mergeCell ref="B8:E8"/>
    <mergeCell ref="A22:E22"/>
    <mergeCell ref="A25:B25"/>
    <mergeCell ref="A26:E26"/>
  </mergeCells>
  <printOptions horizontalCentered="1"/>
  <pageMargins left="0" right="0" top="0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00"/>
  <sheetViews>
    <sheetView topLeftCell="A13" workbookViewId="0">
      <selection activeCell="G30" sqref="G30"/>
    </sheetView>
  </sheetViews>
  <sheetFormatPr defaultColWidth="14.42578125" defaultRowHeight="15" customHeight="1" x14ac:dyDescent="0.25"/>
  <cols>
    <col min="1" max="1" width="3.140625" customWidth="1"/>
    <col min="2" max="2" width="47.85546875" customWidth="1"/>
    <col min="3" max="4" width="4" customWidth="1"/>
    <col min="5" max="5" width="8" customWidth="1"/>
    <col min="6" max="6" width="2.140625" customWidth="1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65" t="s">
        <v>220</v>
      </c>
      <c r="B2" s="148"/>
      <c r="C2" s="148"/>
      <c r="D2" s="148"/>
      <c r="E2" s="149"/>
    </row>
    <row r="3" spans="1:6" ht="27.75" customHeight="1" x14ac:dyDescent="0.25">
      <c r="A3" s="166" t="s">
        <v>2</v>
      </c>
      <c r="B3" s="166" t="s">
        <v>3</v>
      </c>
      <c r="C3" s="153" t="s">
        <v>4</v>
      </c>
      <c r="D3" s="149"/>
      <c r="E3" s="167" t="s">
        <v>5</v>
      </c>
    </row>
    <row r="4" spans="1:6" x14ac:dyDescent="0.25">
      <c r="A4" s="151"/>
      <c r="B4" s="151"/>
      <c r="C4" s="20">
        <v>18</v>
      </c>
      <c r="D4" s="20">
        <v>16</v>
      </c>
      <c r="E4" s="151"/>
    </row>
    <row r="5" spans="1:6" ht="27" customHeight="1" x14ac:dyDescent="0.25">
      <c r="A5" s="152"/>
      <c r="B5" s="152"/>
      <c r="C5" s="153" t="s">
        <v>6</v>
      </c>
      <c r="D5" s="149"/>
      <c r="E5" s="152"/>
    </row>
    <row r="6" spans="1:6" x14ac:dyDescent="0.25">
      <c r="A6" s="21">
        <v>1</v>
      </c>
      <c r="B6" s="21">
        <v>2</v>
      </c>
      <c r="C6" s="21">
        <v>3</v>
      </c>
      <c r="D6" s="21">
        <v>4</v>
      </c>
      <c r="E6" s="21">
        <v>6</v>
      </c>
    </row>
    <row r="7" spans="1:6" x14ac:dyDescent="0.25">
      <c r="A7" s="168" t="s">
        <v>7</v>
      </c>
      <c r="B7" s="148"/>
      <c r="C7" s="148"/>
      <c r="D7" s="148"/>
      <c r="E7" s="149"/>
    </row>
    <row r="8" spans="1:6" x14ac:dyDescent="0.25">
      <c r="A8" s="22" t="s">
        <v>8</v>
      </c>
      <c r="B8" s="164" t="s">
        <v>9</v>
      </c>
      <c r="C8" s="148"/>
      <c r="D8" s="148"/>
      <c r="E8" s="149"/>
      <c r="F8" s="23"/>
    </row>
    <row r="9" spans="1:6" x14ac:dyDescent="0.25">
      <c r="A9" s="24">
        <v>1</v>
      </c>
      <c r="B9" s="24" t="s">
        <v>10</v>
      </c>
      <c r="C9" s="24">
        <v>5</v>
      </c>
      <c r="D9" s="24">
        <v>6</v>
      </c>
      <c r="E9" s="24">
        <f>((C9+D9)/2)*($C$4+$D$4)</f>
        <v>187</v>
      </c>
      <c r="F9" s="14"/>
    </row>
    <row r="10" spans="1:6" x14ac:dyDescent="0.25">
      <c r="A10" s="24">
        <v>2</v>
      </c>
      <c r="B10" s="24" t="s">
        <v>31</v>
      </c>
      <c r="C10" s="24">
        <v>3</v>
      </c>
      <c r="D10" s="24">
        <v>3</v>
      </c>
      <c r="E10" s="24">
        <f>(C10*$C$4)+(D10*$D$4)</f>
        <v>102</v>
      </c>
    </row>
    <row r="11" spans="1:6" x14ac:dyDescent="0.25">
      <c r="A11" s="24">
        <v>3</v>
      </c>
      <c r="B11" s="24" t="s">
        <v>11</v>
      </c>
      <c r="C11" s="24">
        <v>5</v>
      </c>
      <c r="D11" s="24">
        <v>5</v>
      </c>
      <c r="E11" s="24">
        <f>(C11*$C$4)+(D11*$D$4)</f>
        <v>170</v>
      </c>
    </row>
    <row r="12" spans="1:6" x14ac:dyDescent="0.25">
      <c r="A12" s="24">
        <v>4</v>
      </c>
      <c r="B12" s="24" t="s">
        <v>36</v>
      </c>
      <c r="C12" s="24">
        <v>2</v>
      </c>
      <c r="D12" s="24">
        <v>1</v>
      </c>
      <c r="E12" s="24">
        <f>((C12+D12)/2)*($C$4+$D$4)</f>
        <v>51</v>
      </c>
      <c r="F12" s="14"/>
    </row>
    <row r="13" spans="1:6" x14ac:dyDescent="0.25">
      <c r="A13" s="24">
        <v>5</v>
      </c>
      <c r="B13" s="24" t="s">
        <v>37</v>
      </c>
      <c r="C13" s="24">
        <v>2</v>
      </c>
      <c r="D13" s="24">
        <v>2</v>
      </c>
      <c r="E13" s="24">
        <f>(C13*$C$4)+(D13*$D$4)</f>
        <v>68</v>
      </c>
    </row>
    <row r="14" spans="1:6" x14ac:dyDescent="0.25">
      <c r="A14" s="24">
        <v>6</v>
      </c>
      <c r="B14" s="24" t="s">
        <v>38</v>
      </c>
      <c r="C14" s="24">
        <v>2</v>
      </c>
      <c r="D14" s="24">
        <v>2</v>
      </c>
      <c r="E14" s="24">
        <f>(C14*$C$4)+(D14*$D$4)</f>
        <v>68</v>
      </c>
    </row>
    <row r="15" spans="1:6" x14ac:dyDescent="0.25">
      <c r="A15" s="24">
        <v>7</v>
      </c>
      <c r="B15" s="24" t="s">
        <v>34</v>
      </c>
      <c r="C15" s="24">
        <v>2</v>
      </c>
      <c r="D15" s="25">
        <v>3</v>
      </c>
      <c r="E15" s="24">
        <f>((C15+D15)/2)*($C$4+$D$4)</f>
        <v>85</v>
      </c>
      <c r="F15" s="14"/>
    </row>
    <row r="16" spans="1:6" x14ac:dyDescent="0.25">
      <c r="A16" s="24">
        <v>8</v>
      </c>
      <c r="B16" s="24" t="s">
        <v>13</v>
      </c>
      <c r="C16" s="24">
        <v>2</v>
      </c>
      <c r="D16" s="25">
        <v>2</v>
      </c>
      <c r="E16" s="24">
        <f>((C16+D16)/2)*($C$4+$D$4)</f>
        <v>68</v>
      </c>
    </row>
    <row r="17" spans="1:6" x14ac:dyDescent="0.25">
      <c r="A17" s="24">
        <v>9</v>
      </c>
      <c r="B17" s="24" t="s">
        <v>14</v>
      </c>
      <c r="C17" s="24">
        <v>2</v>
      </c>
      <c r="D17" s="24">
        <v>2</v>
      </c>
      <c r="E17" s="24">
        <f>((C17+D17)/2)*($C$4+$D$4)</f>
        <v>68</v>
      </c>
    </row>
    <row r="18" spans="1:6" x14ac:dyDescent="0.25">
      <c r="A18" s="24">
        <v>10</v>
      </c>
      <c r="B18" s="26" t="s">
        <v>15</v>
      </c>
      <c r="C18" s="24">
        <v>2</v>
      </c>
      <c r="D18" s="24">
        <v>1</v>
      </c>
      <c r="E18" s="24">
        <f>((C18+D18)/2)*($C$4+$D$4)</f>
        <v>51</v>
      </c>
      <c r="F18" s="14"/>
    </row>
    <row r="19" spans="1:6" x14ac:dyDescent="0.25">
      <c r="A19" s="24">
        <v>11</v>
      </c>
      <c r="B19" s="24" t="s">
        <v>16</v>
      </c>
      <c r="C19" s="24">
        <v>3</v>
      </c>
      <c r="D19" s="24">
        <v>2</v>
      </c>
      <c r="E19" s="24">
        <f>((C19+D19)/2)*($C$4+$D$4)</f>
        <v>85</v>
      </c>
      <c r="F19" s="14"/>
    </row>
    <row r="20" spans="1:6" ht="15" hidden="1" customHeight="1" x14ac:dyDescent="0.25">
      <c r="A20" s="27"/>
      <c r="B20" s="27"/>
      <c r="C20" s="28">
        <f>SUM(C9:C19)</f>
        <v>30</v>
      </c>
      <c r="D20" s="29">
        <f>SUM(D9:D19)</f>
        <v>29</v>
      </c>
      <c r="E20" s="29">
        <f>SUM(E9:E19)</f>
        <v>1003</v>
      </c>
    </row>
    <row r="21" spans="1:6" ht="15.75" customHeight="1" x14ac:dyDescent="0.25">
      <c r="A21" s="27"/>
      <c r="B21" s="30" t="s">
        <v>17</v>
      </c>
      <c r="C21" s="31">
        <f>SUM(C9:C19)</f>
        <v>30</v>
      </c>
      <c r="D21" s="31">
        <f>SUM(D9:D19)</f>
        <v>29</v>
      </c>
      <c r="E21" s="31">
        <f>SUM(E9:E19)</f>
        <v>1003</v>
      </c>
    </row>
    <row r="22" spans="1:6" ht="15.75" customHeight="1" x14ac:dyDescent="0.25">
      <c r="A22" s="157" t="s">
        <v>52</v>
      </c>
      <c r="B22" s="148"/>
      <c r="C22" s="148"/>
      <c r="D22" s="148"/>
      <c r="E22" s="149"/>
    </row>
    <row r="23" spans="1:6" ht="15.75" customHeight="1" x14ac:dyDescent="0.25">
      <c r="A23" s="32">
        <v>1</v>
      </c>
      <c r="B23" s="24" t="s">
        <v>10</v>
      </c>
      <c r="C23" s="24">
        <v>1</v>
      </c>
      <c r="D23" s="24">
        <v>2</v>
      </c>
      <c r="E23" s="24">
        <f>((C23+D23)/2)*($C$4+$D$4)</f>
        <v>51</v>
      </c>
    </row>
    <row r="24" spans="1:6" ht="15.75" customHeight="1" x14ac:dyDescent="0.25">
      <c r="A24" s="32">
        <v>2</v>
      </c>
      <c r="B24" s="24" t="s">
        <v>39</v>
      </c>
      <c r="C24" s="24">
        <v>1</v>
      </c>
      <c r="D24" s="24">
        <v>1</v>
      </c>
      <c r="E24" s="24">
        <f>((C24+D24)/2)*($C$4+$D$4)</f>
        <v>34</v>
      </c>
    </row>
    <row r="25" spans="1:6" ht="15.75" customHeight="1" x14ac:dyDescent="0.25">
      <c r="A25" s="169" t="s">
        <v>19</v>
      </c>
      <c r="B25" s="149"/>
      <c r="C25" s="31">
        <f>SUM(C23:C24)</f>
        <v>2</v>
      </c>
      <c r="D25" s="31">
        <f>SUM(D23:D24)</f>
        <v>3</v>
      </c>
      <c r="E25" s="31">
        <f>SUM(E23:E24)</f>
        <v>85</v>
      </c>
    </row>
    <row r="26" spans="1:6" ht="15.75" customHeight="1" x14ac:dyDescent="0.25">
      <c r="A26" s="168" t="s">
        <v>21</v>
      </c>
      <c r="B26" s="148"/>
      <c r="C26" s="148"/>
      <c r="D26" s="148"/>
      <c r="E26" s="149"/>
    </row>
    <row r="27" spans="1:6" ht="15.75" customHeight="1" x14ac:dyDescent="0.25">
      <c r="A27" s="163" t="s">
        <v>22</v>
      </c>
      <c r="B27" s="160"/>
      <c r="C27" s="31">
        <f>SUM(C21,C25)</f>
        <v>32</v>
      </c>
      <c r="D27" s="31">
        <f>SUM(D21,D25)</f>
        <v>32</v>
      </c>
      <c r="E27" s="27"/>
    </row>
    <row r="28" spans="1:6" ht="15.75" customHeight="1" x14ac:dyDescent="0.25">
      <c r="A28" s="161"/>
      <c r="B28" s="162"/>
      <c r="C28" s="31">
        <f>SUM(C21,C25)*18</f>
        <v>576</v>
      </c>
      <c r="D28" s="31">
        <f>SUM(D21,D25)*18</f>
        <v>576</v>
      </c>
      <c r="E28" s="31">
        <f>SUM(E21,E25)</f>
        <v>1088</v>
      </c>
    </row>
    <row r="29" spans="1:6" ht="15.75" customHeight="1" x14ac:dyDescent="0.25">
      <c r="A29" s="22" t="s">
        <v>35</v>
      </c>
      <c r="B29" s="164" t="s">
        <v>23</v>
      </c>
      <c r="C29" s="148"/>
      <c r="D29" s="148"/>
      <c r="E29" s="149"/>
    </row>
    <row r="30" spans="1:6" ht="15.75" customHeight="1" x14ac:dyDescent="0.25">
      <c r="A30" s="24">
        <v>1</v>
      </c>
      <c r="B30" s="24" t="s">
        <v>24</v>
      </c>
      <c r="C30" s="24">
        <v>1</v>
      </c>
      <c r="D30" s="24">
        <v>1</v>
      </c>
      <c r="E30" s="24">
        <f>((C30*$C$4)-3)+((D30*$D$4)-2)</f>
        <v>29</v>
      </c>
    </row>
    <row r="31" spans="1:6" ht="15.75" customHeight="1" x14ac:dyDescent="0.25">
      <c r="A31" s="24">
        <v>2</v>
      </c>
      <c r="B31" s="24" t="s">
        <v>40</v>
      </c>
      <c r="C31" s="24">
        <v>1</v>
      </c>
      <c r="D31" s="24">
        <v>1</v>
      </c>
      <c r="E31" s="24">
        <f>(C31*$C$4)+(D31*$D$4)</f>
        <v>34</v>
      </c>
    </row>
    <row r="32" spans="1:6" ht="15.75" customHeight="1" x14ac:dyDescent="0.25">
      <c r="A32" s="24">
        <v>3</v>
      </c>
      <c r="B32" s="24" t="s">
        <v>26</v>
      </c>
      <c r="C32" s="24">
        <v>4</v>
      </c>
      <c r="D32" s="24">
        <v>3</v>
      </c>
      <c r="E32" s="24">
        <f>SUM(C32:D32)</f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A27:B28"/>
    <mergeCell ref="B29:E29"/>
    <mergeCell ref="B1:E1"/>
    <mergeCell ref="A2:E2"/>
    <mergeCell ref="A3:A5"/>
    <mergeCell ref="B3:B5"/>
    <mergeCell ref="C3:D3"/>
    <mergeCell ref="E3:E5"/>
    <mergeCell ref="C5:D5"/>
    <mergeCell ref="A7:E7"/>
    <mergeCell ref="B8:E8"/>
    <mergeCell ref="A22:E22"/>
    <mergeCell ref="A25:B25"/>
    <mergeCell ref="A26:E26"/>
  </mergeCells>
  <printOptions horizontalCentered="1"/>
  <pageMargins left="0" right="0" top="0" bottom="0" header="0" footer="0"/>
  <pageSetup paperSize="9" scale="120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topLeftCell="A19" workbookViewId="0">
      <selection activeCell="D35" sqref="D35"/>
    </sheetView>
  </sheetViews>
  <sheetFormatPr defaultColWidth="14.42578125" defaultRowHeight="15" customHeight="1" x14ac:dyDescent="0.25"/>
  <cols>
    <col min="1" max="1" width="5.7109375" customWidth="1"/>
    <col min="2" max="2" width="53.5703125" customWidth="1"/>
    <col min="3" max="4" width="4" customWidth="1"/>
    <col min="5" max="5" width="8.7109375" customWidth="1"/>
    <col min="6" max="6" width="1.7109375" customWidth="1"/>
  </cols>
  <sheetData>
    <row r="1" spans="1:6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6" ht="39" customHeight="1" x14ac:dyDescent="0.25">
      <c r="A2" s="147" t="s">
        <v>221</v>
      </c>
      <c r="B2" s="148"/>
      <c r="C2" s="148"/>
      <c r="D2" s="148"/>
      <c r="E2" s="149"/>
    </row>
    <row r="3" spans="1:6" ht="27.75" customHeight="1" x14ac:dyDescent="0.25">
      <c r="A3" s="150" t="s">
        <v>2</v>
      </c>
      <c r="B3" s="150" t="s">
        <v>3</v>
      </c>
      <c r="C3" s="153" t="s">
        <v>4</v>
      </c>
      <c r="D3" s="148"/>
      <c r="E3" s="154" t="s">
        <v>5</v>
      </c>
    </row>
    <row r="4" spans="1:6" x14ac:dyDescent="0.25">
      <c r="A4" s="151"/>
      <c r="B4" s="151"/>
      <c r="C4" s="2">
        <v>18</v>
      </c>
      <c r="D4" s="2">
        <v>18</v>
      </c>
      <c r="E4" s="151"/>
    </row>
    <row r="5" spans="1:6" ht="27" customHeight="1" x14ac:dyDescent="0.25">
      <c r="A5" s="152"/>
      <c r="B5" s="152"/>
      <c r="C5" s="153" t="s">
        <v>6</v>
      </c>
      <c r="D5" s="148"/>
      <c r="E5" s="152"/>
    </row>
    <row r="6" spans="1:6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6" x14ac:dyDescent="0.25">
      <c r="A7" s="157" t="s">
        <v>7</v>
      </c>
      <c r="B7" s="148"/>
      <c r="C7" s="148"/>
      <c r="D7" s="148"/>
      <c r="E7" s="149"/>
    </row>
    <row r="8" spans="1:6" x14ac:dyDescent="0.25">
      <c r="A8" s="4" t="s">
        <v>8</v>
      </c>
      <c r="B8" s="155" t="s">
        <v>9</v>
      </c>
      <c r="C8" s="148"/>
      <c r="D8" s="148"/>
      <c r="E8" s="149"/>
    </row>
    <row r="9" spans="1:6" x14ac:dyDescent="0.25">
      <c r="A9" s="6">
        <v>1</v>
      </c>
      <c r="B9" s="6" t="s">
        <v>10</v>
      </c>
      <c r="C9" s="6">
        <v>5</v>
      </c>
      <c r="D9" s="6">
        <v>5</v>
      </c>
      <c r="E9" s="6">
        <f>((C9+D9)/2)*($C$4+$D$4)</f>
        <v>180</v>
      </c>
    </row>
    <row r="10" spans="1:6" x14ac:dyDescent="0.25">
      <c r="A10" s="6">
        <v>2</v>
      </c>
      <c r="B10" s="6" t="s">
        <v>31</v>
      </c>
      <c r="C10" s="6">
        <v>3</v>
      </c>
      <c r="D10" s="6">
        <v>3</v>
      </c>
      <c r="E10" s="6">
        <f>(C10*$C$4)+(D10*$D$4)</f>
        <v>108</v>
      </c>
    </row>
    <row r="11" spans="1:6" x14ac:dyDescent="0.25">
      <c r="A11" s="6">
        <v>3</v>
      </c>
      <c r="B11" s="6" t="s">
        <v>11</v>
      </c>
      <c r="C11" s="6">
        <v>5</v>
      </c>
      <c r="D11" s="6">
        <v>5</v>
      </c>
      <c r="E11" s="6">
        <f>(C11*$C$4)+(D11*$D$4)</f>
        <v>180</v>
      </c>
    </row>
    <row r="12" spans="1:6" x14ac:dyDescent="0.25">
      <c r="A12" s="6">
        <v>4</v>
      </c>
      <c r="B12" s="6" t="s">
        <v>36</v>
      </c>
      <c r="C12" s="6">
        <v>1</v>
      </c>
      <c r="D12" s="6">
        <v>2</v>
      </c>
      <c r="E12" s="6">
        <f>((C12+D12)/2)*($C$4+$D$4)</f>
        <v>54</v>
      </c>
    </row>
    <row r="13" spans="1:6" x14ac:dyDescent="0.25">
      <c r="A13" s="6">
        <v>5</v>
      </c>
      <c r="B13" s="6" t="s">
        <v>37</v>
      </c>
      <c r="C13" s="6">
        <v>2</v>
      </c>
      <c r="D13" s="6">
        <v>2</v>
      </c>
      <c r="E13" s="6">
        <f>(C13*$C$4)+(D13*$D$4)</f>
        <v>72</v>
      </c>
    </row>
    <row r="14" spans="1:6" x14ac:dyDescent="0.25">
      <c r="A14" s="6">
        <v>6</v>
      </c>
      <c r="B14" s="6" t="s">
        <v>38</v>
      </c>
      <c r="C14" s="6">
        <v>2</v>
      </c>
      <c r="D14" s="6">
        <v>2</v>
      </c>
      <c r="E14" s="6">
        <f>(C14*$C$4)+(D14*$D$4)</f>
        <v>72</v>
      </c>
    </row>
    <row r="15" spans="1:6" x14ac:dyDescent="0.25">
      <c r="A15" s="6">
        <v>7</v>
      </c>
      <c r="B15" s="6" t="s">
        <v>41</v>
      </c>
      <c r="C15" s="6">
        <v>2</v>
      </c>
      <c r="D15" s="18">
        <v>2</v>
      </c>
      <c r="E15" s="6">
        <f t="shared" ref="E15:E21" si="0">((C15+D15)/2)*($C$4+$D$4)</f>
        <v>72</v>
      </c>
    </row>
    <row r="16" spans="1:6" x14ac:dyDescent="0.25">
      <c r="A16" s="6">
        <v>8</v>
      </c>
      <c r="B16" s="6" t="s">
        <v>42</v>
      </c>
      <c r="C16" s="6">
        <v>2</v>
      </c>
      <c r="D16" s="18">
        <v>1</v>
      </c>
      <c r="E16" s="6">
        <f t="shared" si="0"/>
        <v>54</v>
      </c>
      <c r="F16" s="14"/>
    </row>
    <row r="17" spans="1:6" x14ac:dyDescent="0.25">
      <c r="A17" s="6">
        <v>9</v>
      </c>
      <c r="B17" s="6" t="s">
        <v>43</v>
      </c>
      <c r="C17" s="6">
        <v>2</v>
      </c>
      <c r="D17" s="18">
        <v>1</v>
      </c>
      <c r="E17" s="6">
        <f t="shared" si="0"/>
        <v>54</v>
      </c>
      <c r="F17" s="14"/>
    </row>
    <row r="18" spans="1:6" x14ac:dyDescent="0.25">
      <c r="A18" s="6">
        <v>10</v>
      </c>
      <c r="B18" s="6" t="s">
        <v>13</v>
      </c>
      <c r="C18" s="6">
        <v>2</v>
      </c>
      <c r="D18" s="18">
        <v>1</v>
      </c>
      <c r="E18" s="6">
        <f t="shared" si="0"/>
        <v>54</v>
      </c>
      <c r="F18" s="14"/>
    </row>
    <row r="19" spans="1:6" x14ac:dyDescent="0.25">
      <c r="A19" s="6">
        <v>11</v>
      </c>
      <c r="B19" s="6" t="s">
        <v>14</v>
      </c>
      <c r="C19" s="6">
        <v>1</v>
      </c>
      <c r="D19" s="6">
        <v>2</v>
      </c>
      <c r="E19" s="6">
        <f t="shared" si="0"/>
        <v>54</v>
      </c>
      <c r="F19" s="14"/>
    </row>
    <row r="20" spans="1:6" x14ac:dyDescent="0.25">
      <c r="A20" s="6">
        <v>12</v>
      </c>
      <c r="B20" s="19" t="s">
        <v>15</v>
      </c>
      <c r="C20" s="6">
        <v>1</v>
      </c>
      <c r="D20" s="6">
        <v>1</v>
      </c>
      <c r="E20" s="6">
        <f t="shared" si="0"/>
        <v>36</v>
      </c>
    </row>
    <row r="21" spans="1:6" ht="15.75" customHeight="1" x14ac:dyDescent="0.25">
      <c r="A21" s="6">
        <v>13</v>
      </c>
      <c r="B21" s="6" t="s">
        <v>16</v>
      </c>
      <c r="C21" s="6">
        <v>2</v>
      </c>
      <c r="D21" s="6">
        <v>2</v>
      </c>
      <c r="E21" s="6">
        <f t="shared" si="0"/>
        <v>72</v>
      </c>
    </row>
    <row r="22" spans="1:6" ht="15.75" hidden="1" customHeight="1" x14ac:dyDescent="0.25">
      <c r="C22" s="7">
        <f>SUM(C9:C21)</f>
        <v>30</v>
      </c>
      <c r="D22" s="8">
        <f>SUM(D9:D21)</f>
        <v>29</v>
      </c>
      <c r="E22" s="8">
        <f>SUM(E9:E21)</f>
        <v>1062</v>
      </c>
    </row>
    <row r="23" spans="1:6" ht="15.75" customHeight="1" x14ac:dyDescent="0.25">
      <c r="B23" s="9" t="s">
        <v>17</v>
      </c>
      <c r="C23" s="10">
        <f>SUM(C9:C21)</f>
        <v>30</v>
      </c>
      <c r="D23" s="10">
        <f>SUM(D9:D21)</f>
        <v>29</v>
      </c>
      <c r="E23" s="10">
        <f>SUM(E9:E21)</f>
        <v>1062</v>
      </c>
    </row>
    <row r="24" spans="1:6" ht="15.75" customHeight="1" x14ac:dyDescent="0.25">
      <c r="A24" s="157" t="s">
        <v>52</v>
      </c>
      <c r="B24" s="148"/>
      <c r="C24" s="148"/>
      <c r="D24" s="148"/>
      <c r="E24" s="149"/>
    </row>
    <row r="25" spans="1:6" ht="15.75" customHeight="1" x14ac:dyDescent="0.25">
      <c r="A25" s="11">
        <v>1</v>
      </c>
      <c r="B25" s="6" t="s">
        <v>10</v>
      </c>
      <c r="C25" s="6">
        <v>1</v>
      </c>
      <c r="D25" s="6">
        <v>2</v>
      </c>
      <c r="E25" s="6">
        <f>((C25+D25)/2)*($C$4+$D$4)</f>
        <v>54</v>
      </c>
    </row>
    <row r="26" spans="1:6" ht="15.75" customHeight="1" x14ac:dyDescent="0.25">
      <c r="A26" s="11">
        <v>3</v>
      </c>
      <c r="B26" s="6" t="s">
        <v>39</v>
      </c>
      <c r="C26" s="6">
        <v>1</v>
      </c>
      <c r="D26" s="6">
        <v>1</v>
      </c>
      <c r="E26" s="6">
        <f>(C26*$C$4)+(D26*$D$4)</f>
        <v>36</v>
      </c>
    </row>
    <row r="27" spans="1:6" ht="15.75" customHeight="1" x14ac:dyDescent="0.25">
      <c r="A27" s="158" t="s">
        <v>19</v>
      </c>
      <c r="B27" s="149"/>
      <c r="C27" s="10">
        <f>SUM(C25:C26)</f>
        <v>2</v>
      </c>
      <c r="D27" s="10">
        <f>SUM(D25:D26)</f>
        <v>3</v>
      </c>
      <c r="E27" s="10">
        <f>SUM(E25:E26)</f>
        <v>90</v>
      </c>
    </row>
    <row r="28" spans="1:6" ht="15.75" customHeight="1" x14ac:dyDescent="0.25">
      <c r="A28" s="157" t="s">
        <v>21</v>
      </c>
      <c r="B28" s="148"/>
      <c r="C28" s="148"/>
      <c r="D28" s="148"/>
      <c r="E28" s="149"/>
    </row>
    <row r="29" spans="1:6" ht="15.75" customHeight="1" x14ac:dyDescent="0.25">
      <c r="A29" s="159" t="s">
        <v>22</v>
      </c>
      <c r="B29" s="160"/>
      <c r="C29" s="10">
        <f>SUM(C23,C27)</f>
        <v>32</v>
      </c>
      <c r="D29" s="10">
        <f>SUM(D23,D27)</f>
        <v>32</v>
      </c>
    </row>
    <row r="30" spans="1:6" ht="15.75" customHeight="1" x14ac:dyDescent="0.25">
      <c r="A30" s="161"/>
      <c r="B30" s="162"/>
      <c r="C30" s="10">
        <f>SUM(C23,C27)*18</f>
        <v>576</v>
      </c>
      <c r="D30" s="10">
        <f>SUM(D23,D27)*18</f>
        <v>576</v>
      </c>
      <c r="E30" s="10">
        <f>SUM(E23,E27)</f>
        <v>1152</v>
      </c>
    </row>
    <row r="31" spans="1:6" ht="15.75" customHeight="1" x14ac:dyDescent="0.25">
      <c r="A31" s="4" t="s">
        <v>44</v>
      </c>
      <c r="B31" s="155" t="s">
        <v>23</v>
      </c>
      <c r="C31" s="148"/>
      <c r="D31" s="148"/>
      <c r="E31" s="149"/>
    </row>
    <row r="32" spans="1:6" ht="15.75" customHeight="1" x14ac:dyDescent="0.25">
      <c r="A32" s="6">
        <v>1</v>
      </c>
      <c r="B32" s="6" t="s">
        <v>24</v>
      </c>
      <c r="C32" s="6">
        <v>1</v>
      </c>
      <c r="D32" s="6">
        <v>1</v>
      </c>
      <c r="E32" s="6">
        <f>((C32*$C$4)-3)+((D32*$D$4)-2)</f>
        <v>31</v>
      </c>
    </row>
    <row r="33" spans="1:5" ht="15.75" customHeight="1" x14ac:dyDescent="0.25">
      <c r="A33" s="6">
        <v>2</v>
      </c>
      <c r="B33" s="6" t="s">
        <v>40</v>
      </c>
      <c r="C33" s="6">
        <v>1</v>
      </c>
      <c r="D33" s="6">
        <v>1</v>
      </c>
      <c r="E33" s="6">
        <f>(C33*$D$4)+(D33*$D$4)</f>
        <v>36</v>
      </c>
    </row>
    <row r="34" spans="1:5" ht="15.75" customHeight="1" x14ac:dyDescent="0.25">
      <c r="A34" s="6">
        <v>3</v>
      </c>
      <c r="B34" s="6" t="s">
        <v>26</v>
      </c>
      <c r="C34" s="6">
        <v>4</v>
      </c>
      <c r="D34" s="6">
        <v>3</v>
      </c>
      <c r="E34" s="6">
        <f>SUM(C34:D34)</f>
        <v>7</v>
      </c>
    </row>
    <row r="35" spans="1:5" ht="15.75" customHeight="1" x14ac:dyDescent="0.25"/>
    <row r="36" spans="1:5" ht="15.75" customHeight="1" x14ac:dyDescent="0.25"/>
    <row r="37" spans="1:5" ht="15.75" customHeight="1" x14ac:dyDescent="0.25"/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/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dataConsolidate/>
  <mergeCells count="14">
    <mergeCell ref="A29:B30"/>
    <mergeCell ref="B31:E31"/>
    <mergeCell ref="B1:E1"/>
    <mergeCell ref="A2:E2"/>
    <mergeCell ref="A3:A5"/>
    <mergeCell ref="B3:B5"/>
    <mergeCell ref="C3:D3"/>
    <mergeCell ref="E3:E5"/>
    <mergeCell ref="C5:D5"/>
    <mergeCell ref="A7:E7"/>
    <mergeCell ref="B8:E8"/>
    <mergeCell ref="A24:E24"/>
    <mergeCell ref="A27:B27"/>
    <mergeCell ref="A28:E28"/>
  </mergeCells>
  <printOptions horizontalCentered="1"/>
  <pageMargins left="0" right="0" top="0" bottom="0" header="0" footer="0"/>
  <pageSetup paperSize="9" scale="11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0"/>
  <sheetViews>
    <sheetView topLeftCell="A32" workbookViewId="0">
      <selection activeCell="E50" sqref="E50"/>
    </sheetView>
  </sheetViews>
  <sheetFormatPr defaultColWidth="14.42578125" defaultRowHeight="15" customHeight="1" x14ac:dyDescent="0.25"/>
  <cols>
    <col min="1" max="1" width="5.7109375" style="144" customWidth="1"/>
    <col min="2" max="2" width="55.28515625" style="144" customWidth="1"/>
    <col min="3" max="4" width="10.28515625" style="144" customWidth="1"/>
    <col min="5" max="5" width="8.7109375" style="144" customWidth="1"/>
    <col min="6" max="6" width="1" style="144" customWidth="1"/>
    <col min="7" max="10" width="8.7109375" style="144" customWidth="1"/>
    <col min="11" max="16384" width="14.42578125" style="144"/>
  </cols>
  <sheetData>
    <row r="1" spans="1:10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10" x14ac:dyDescent="0.25">
      <c r="A2" s="147" t="s">
        <v>45</v>
      </c>
      <c r="B2" s="148"/>
      <c r="C2" s="148"/>
      <c r="D2" s="148"/>
      <c r="E2" s="149"/>
    </row>
    <row r="3" spans="1:10" x14ac:dyDescent="0.25">
      <c r="A3" s="150" t="s">
        <v>2</v>
      </c>
      <c r="B3" s="150" t="s">
        <v>3</v>
      </c>
      <c r="C3" s="170" t="s">
        <v>4</v>
      </c>
      <c r="D3" s="148"/>
      <c r="E3" s="167" t="s">
        <v>5</v>
      </c>
    </row>
    <row r="4" spans="1:10" x14ac:dyDescent="0.25">
      <c r="A4" s="151"/>
      <c r="B4" s="151"/>
      <c r="C4" s="2">
        <v>18</v>
      </c>
      <c r="D4" s="2">
        <v>18</v>
      </c>
      <c r="E4" s="151"/>
    </row>
    <row r="5" spans="1:10" x14ac:dyDescent="0.25">
      <c r="A5" s="152"/>
      <c r="B5" s="152"/>
      <c r="C5" s="170" t="s">
        <v>6</v>
      </c>
      <c r="D5" s="148"/>
      <c r="E5" s="152"/>
    </row>
    <row r="6" spans="1:10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10" x14ac:dyDescent="0.25">
      <c r="A7" s="157" t="s">
        <v>7</v>
      </c>
      <c r="B7" s="148"/>
      <c r="C7" s="148"/>
      <c r="D7" s="148"/>
      <c r="E7" s="149"/>
    </row>
    <row r="8" spans="1:10" x14ac:dyDescent="0.25">
      <c r="A8" s="4" t="s">
        <v>8</v>
      </c>
      <c r="B8" s="155" t="s">
        <v>9</v>
      </c>
      <c r="C8" s="148"/>
      <c r="D8" s="148"/>
      <c r="E8" s="149"/>
    </row>
    <row r="9" spans="1:10" x14ac:dyDescent="0.25">
      <c r="A9" s="6">
        <v>1</v>
      </c>
      <c r="B9" s="6" t="s">
        <v>10</v>
      </c>
      <c r="C9" s="6">
        <v>2</v>
      </c>
      <c r="D9" s="6">
        <v>2</v>
      </c>
      <c r="E9" s="6">
        <f>(C9*$C$4)+(D9*$D$4)</f>
        <v>72</v>
      </c>
    </row>
    <row r="10" spans="1:10" x14ac:dyDescent="0.25">
      <c r="A10" s="6">
        <v>2</v>
      </c>
      <c r="B10" s="6" t="s">
        <v>46</v>
      </c>
      <c r="C10" s="6">
        <v>0</v>
      </c>
      <c r="D10" s="6">
        <v>0</v>
      </c>
      <c r="E10" s="6">
        <f t="shared" ref="E10:E21" si="0">(C10*$C$4)+(D10*$D$4)</f>
        <v>0</v>
      </c>
    </row>
    <row r="11" spans="1:10" x14ac:dyDescent="0.25">
      <c r="A11" s="6">
        <v>3</v>
      </c>
      <c r="B11" s="6" t="s">
        <v>11</v>
      </c>
      <c r="C11" s="6">
        <v>1</v>
      </c>
      <c r="D11" s="6">
        <v>1</v>
      </c>
      <c r="E11" s="6">
        <f t="shared" si="0"/>
        <v>36</v>
      </c>
      <c r="J11" s="6"/>
    </row>
    <row r="12" spans="1:10" x14ac:dyDescent="0.25">
      <c r="A12" s="6">
        <v>4</v>
      </c>
      <c r="B12" s="6" t="s">
        <v>47</v>
      </c>
      <c r="C12" s="6">
        <v>1</v>
      </c>
      <c r="D12" s="6">
        <v>1</v>
      </c>
      <c r="E12" s="6">
        <f t="shared" si="0"/>
        <v>36</v>
      </c>
      <c r="J12" s="6"/>
    </row>
    <row r="13" spans="1:10" x14ac:dyDescent="0.25">
      <c r="A13" s="6">
        <v>5</v>
      </c>
      <c r="B13" s="6" t="s">
        <v>37</v>
      </c>
      <c r="C13" s="6">
        <v>1</v>
      </c>
      <c r="D13" s="6">
        <v>1</v>
      </c>
      <c r="E13" s="6">
        <f t="shared" si="0"/>
        <v>36</v>
      </c>
      <c r="J13" s="6"/>
    </row>
    <row r="14" spans="1:10" x14ac:dyDescent="0.25">
      <c r="A14" s="6">
        <v>6</v>
      </c>
      <c r="B14" s="6" t="s">
        <v>38</v>
      </c>
      <c r="C14" s="6">
        <v>1</v>
      </c>
      <c r="D14" s="6">
        <v>1</v>
      </c>
      <c r="E14" s="6">
        <f t="shared" si="0"/>
        <v>36</v>
      </c>
      <c r="J14" s="6"/>
    </row>
    <row r="15" spans="1:10" x14ac:dyDescent="0.25">
      <c r="A15" s="6">
        <v>7</v>
      </c>
      <c r="B15" s="6" t="s">
        <v>48</v>
      </c>
      <c r="C15" s="6">
        <v>0</v>
      </c>
      <c r="D15" s="6">
        <v>0</v>
      </c>
      <c r="E15" s="6">
        <f t="shared" si="0"/>
        <v>0</v>
      </c>
      <c r="J15" s="6"/>
    </row>
    <row r="16" spans="1:10" x14ac:dyDescent="0.25">
      <c r="A16" s="6">
        <v>8</v>
      </c>
      <c r="B16" s="6" t="s">
        <v>41</v>
      </c>
      <c r="C16" s="6">
        <v>1</v>
      </c>
      <c r="D16" s="6">
        <v>1</v>
      </c>
      <c r="E16" s="6">
        <f t="shared" si="0"/>
        <v>36</v>
      </c>
      <c r="F16" s="14"/>
    </row>
    <row r="17" spans="1:10" x14ac:dyDescent="0.25">
      <c r="A17" s="6">
        <v>9</v>
      </c>
      <c r="B17" s="6" t="s">
        <v>49</v>
      </c>
      <c r="C17" s="6">
        <v>0</v>
      </c>
      <c r="D17" s="6">
        <v>1</v>
      </c>
      <c r="E17" s="6">
        <f t="shared" si="0"/>
        <v>18</v>
      </c>
      <c r="F17" s="14"/>
    </row>
    <row r="18" spans="1:10" x14ac:dyDescent="0.25">
      <c r="A18" s="6">
        <v>10</v>
      </c>
      <c r="B18" s="6" t="s">
        <v>43</v>
      </c>
      <c r="C18" s="6">
        <v>0</v>
      </c>
      <c r="D18" s="6">
        <v>0</v>
      </c>
      <c r="E18" s="6">
        <f t="shared" si="0"/>
        <v>0</v>
      </c>
    </row>
    <row r="19" spans="1:10" x14ac:dyDescent="0.25">
      <c r="A19" s="6">
        <v>11</v>
      </c>
      <c r="B19" s="6" t="s">
        <v>13</v>
      </c>
      <c r="C19" s="6">
        <v>1</v>
      </c>
      <c r="D19" s="6">
        <v>0</v>
      </c>
      <c r="E19" s="6">
        <f t="shared" si="0"/>
        <v>18</v>
      </c>
      <c r="F19" s="14"/>
      <c r="J19" s="144">
        <f>306*15</f>
        <v>4590</v>
      </c>
    </row>
    <row r="20" spans="1:10" x14ac:dyDescent="0.25">
      <c r="A20" s="6">
        <v>12</v>
      </c>
      <c r="B20" s="6" t="s">
        <v>14</v>
      </c>
      <c r="C20" s="6">
        <v>0</v>
      </c>
      <c r="D20" s="6">
        <v>1</v>
      </c>
      <c r="E20" s="6">
        <f t="shared" si="0"/>
        <v>18</v>
      </c>
      <c r="F20" s="14"/>
    </row>
    <row r="21" spans="1:10" ht="15.75" customHeight="1" x14ac:dyDescent="0.25">
      <c r="A21" s="6">
        <v>13</v>
      </c>
      <c r="B21" s="6" t="s">
        <v>16</v>
      </c>
      <c r="C21" s="6">
        <v>0</v>
      </c>
      <c r="D21" s="6">
        <v>0</v>
      </c>
      <c r="E21" s="6">
        <f t="shared" si="0"/>
        <v>0</v>
      </c>
    </row>
    <row r="22" spans="1:10" ht="15.75" hidden="1" customHeight="1" x14ac:dyDescent="0.25">
      <c r="C22" s="7">
        <f>SUM(C9:C21)</f>
        <v>8</v>
      </c>
      <c r="D22" s="8">
        <f>SUM(D9:D21)</f>
        <v>9</v>
      </c>
      <c r="E22" s="8">
        <f>SUM(E9:E21)</f>
        <v>306</v>
      </c>
    </row>
    <row r="23" spans="1:10" ht="15.75" customHeight="1" x14ac:dyDescent="0.25">
      <c r="A23" s="4" t="s">
        <v>0</v>
      </c>
      <c r="B23" s="155" t="s">
        <v>50</v>
      </c>
      <c r="C23" s="148"/>
      <c r="D23" s="148"/>
      <c r="E23" s="149"/>
    </row>
    <row r="24" spans="1:10" ht="15.75" customHeight="1" x14ac:dyDescent="0.25">
      <c r="A24" s="6">
        <v>1</v>
      </c>
      <c r="B24" s="6" t="s">
        <v>51</v>
      </c>
      <c r="C24" s="6">
        <v>1</v>
      </c>
      <c r="D24" s="6">
        <v>0</v>
      </c>
      <c r="E24" s="6">
        <f t="shared" ref="E24" si="1">(C24*$C$4)+(D24*$D$4)</f>
        <v>18</v>
      </c>
    </row>
    <row r="25" spans="1:10" ht="15.75" customHeight="1" x14ac:dyDescent="0.25">
      <c r="B25" s="9" t="s">
        <v>17</v>
      </c>
      <c r="C25" s="10">
        <f>SUM(C9:C21,C24)</f>
        <v>9</v>
      </c>
      <c r="D25" s="10">
        <f>SUM(D22,D24)</f>
        <v>9</v>
      </c>
      <c r="E25" s="10">
        <f>SUM(E22,E24)</f>
        <v>324</v>
      </c>
    </row>
    <row r="26" spans="1:10" ht="15.75" customHeight="1" x14ac:dyDescent="0.25">
      <c r="A26" s="157" t="s">
        <v>52</v>
      </c>
      <c r="B26" s="148"/>
      <c r="C26" s="148"/>
      <c r="D26" s="148"/>
      <c r="E26" s="149"/>
    </row>
    <row r="27" spans="1:10" ht="15.75" customHeight="1" x14ac:dyDescent="0.25">
      <c r="A27" s="4" t="s">
        <v>27</v>
      </c>
      <c r="B27" s="155" t="s">
        <v>53</v>
      </c>
      <c r="C27" s="148"/>
      <c r="D27" s="148"/>
      <c r="E27" s="149"/>
    </row>
    <row r="28" spans="1:10" ht="15.75" customHeight="1" x14ac:dyDescent="0.25">
      <c r="A28" s="4"/>
      <c r="B28" s="33" t="s">
        <v>54</v>
      </c>
      <c r="C28" s="34">
        <v>0</v>
      </c>
      <c r="D28" s="141">
        <v>1</v>
      </c>
      <c r="E28" s="6">
        <f t="shared" ref="E28:E29" si="2">(C28*$C$4)+(D28*$D$4)</f>
        <v>18</v>
      </c>
    </row>
    <row r="29" spans="1:10" ht="15.75" customHeight="1" x14ac:dyDescent="0.25">
      <c r="A29" s="4"/>
      <c r="B29" s="33" t="s">
        <v>55</v>
      </c>
      <c r="C29" s="141">
        <v>1</v>
      </c>
      <c r="D29" s="34"/>
      <c r="E29" s="6">
        <f t="shared" si="2"/>
        <v>18</v>
      </c>
    </row>
    <row r="30" spans="1:10" ht="15.75" customHeight="1" x14ac:dyDescent="0.25">
      <c r="A30" s="4" t="s">
        <v>56</v>
      </c>
      <c r="B30" s="155" t="s">
        <v>57</v>
      </c>
      <c r="C30" s="148"/>
      <c r="D30" s="148"/>
      <c r="E30" s="149"/>
    </row>
    <row r="31" spans="1:10" ht="20.25" customHeight="1" x14ac:dyDescent="0.25">
      <c r="A31" s="4">
        <v>1</v>
      </c>
      <c r="B31" s="155" t="s">
        <v>58</v>
      </c>
      <c r="C31" s="148"/>
      <c r="D31" s="148"/>
      <c r="E31" s="149"/>
    </row>
    <row r="32" spans="1:10" ht="15.75" customHeight="1" x14ac:dyDescent="0.25">
      <c r="A32" s="4">
        <v>2</v>
      </c>
      <c r="B32" s="155" t="s">
        <v>59</v>
      </c>
      <c r="C32" s="148"/>
      <c r="D32" s="148"/>
      <c r="E32" s="149"/>
    </row>
    <row r="33" spans="1:5" ht="15.75" customHeight="1" x14ac:dyDescent="0.25">
      <c r="A33" s="4" t="s">
        <v>60</v>
      </c>
      <c r="B33" s="155" t="s">
        <v>61</v>
      </c>
      <c r="C33" s="148"/>
      <c r="D33" s="148"/>
      <c r="E33" s="149"/>
    </row>
    <row r="34" spans="1:5" ht="15.75" customHeight="1" x14ac:dyDescent="0.25">
      <c r="A34" s="11">
        <v>1</v>
      </c>
      <c r="B34" s="33" t="s">
        <v>54</v>
      </c>
      <c r="C34" s="6"/>
      <c r="D34" s="142">
        <v>1</v>
      </c>
      <c r="E34" s="6">
        <f t="shared" ref="E34:E37" si="3">(C34*$C$4)+(D34*$D$4)</f>
        <v>18</v>
      </c>
    </row>
    <row r="35" spans="1:5" ht="15.75" customHeight="1" x14ac:dyDescent="0.25">
      <c r="A35" s="11">
        <v>2</v>
      </c>
      <c r="B35" s="35" t="s">
        <v>55</v>
      </c>
      <c r="C35" s="142">
        <v>1</v>
      </c>
      <c r="D35" s="6">
        <v>0</v>
      </c>
      <c r="E35" s="6">
        <f t="shared" si="3"/>
        <v>18</v>
      </c>
    </row>
    <row r="36" spans="1:5" ht="15.75" customHeight="1" x14ac:dyDescent="0.25">
      <c r="A36" s="36">
        <v>3</v>
      </c>
      <c r="B36" s="6" t="s">
        <v>62</v>
      </c>
      <c r="C36" s="37">
        <v>1</v>
      </c>
      <c r="D36" s="6">
        <v>1</v>
      </c>
      <c r="E36" s="6">
        <f t="shared" si="3"/>
        <v>36</v>
      </c>
    </row>
    <row r="37" spans="1:5" ht="15.75" customHeight="1" x14ac:dyDescent="0.25">
      <c r="A37" s="36">
        <v>4</v>
      </c>
      <c r="B37" s="6" t="s">
        <v>63</v>
      </c>
      <c r="C37" s="37">
        <v>1</v>
      </c>
      <c r="D37" s="6">
        <v>1</v>
      </c>
      <c r="E37" s="6">
        <f t="shared" si="3"/>
        <v>36</v>
      </c>
    </row>
    <row r="38" spans="1:5" ht="15.75" customHeight="1" x14ac:dyDescent="0.25">
      <c r="B38" s="38"/>
      <c r="C38" s="10">
        <f>SUM(C34:C37)</f>
        <v>3</v>
      </c>
      <c r="D38" s="10">
        <f>SUM(D34:D37)</f>
        <v>3</v>
      </c>
      <c r="E38" s="10">
        <f>SUM(E34:E37)</f>
        <v>108</v>
      </c>
    </row>
    <row r="39" spans="1:5" ht="15.75" customHeight="1" x14ac:dyDescent="0.25">
      <c r="A39" s="4" t="s">
        <v>64</v>
      </c>
      <c r="B39" s="155" t="s">
        <v>65</v>
      </c>
      <c r="C39" s="148"/>
      <c r="D39" s="148"/>
      <c r="E39" s="149"/>
    </row>
    <row r="40" spans="1:5" ht="15.75" customHeight="1" x14ac:dyDescent="0.25">
      <c r="A40" s="39"/>
      <c r="B40" s="40"/>
      <c r="C40" s="41"/>
      <c r="D40" s="41"/>
      <c r="E40" s="41"/>
    </row>
    <row r="41" spans="1:5" ht="15.75" customHeight="1" x14ac:dyDescent="0.25">
      <c r="A41" s="158" t="s">
        <v>19</v>
      </c>
      <c r="B41" s="149"/>
      <c r="C41" s="10">
        <f>SUM(C28:C29,C34:C37)</f>
        <v>4</v>
      </c>
      <c r="D41" s="10">
        <f>SUM(D28:D29,D34:D37)</f>
        <v>4</v>
      </c>
      <c r="E41" s="10">
        <f>(C41*$C$4)+(D41*$D$4)</f>
        <v>144</v>
      </c>
    </row>
    <row r="42" spans="1:5" ht="15.75" customHeight="1" x14ac:dyDescent="0.25">
      <c r="A42" s="157" t="s">
        <v>21</v>
      </c>
      <c r="B42" s="148"/>
      <c r="C42" s="148"/>
      <c r="D42" s="148"/>
      <c r="E42" s="149"/>
    </row>
    <row r="43" spans="1:5" ht="15.75" customHeight="1" x14ac:dyDescent="0.25">
      <c r="A43" s="4" t="s">
        <v>66</v>
      </c>
      <c r="B43" s="155" t="s">
        <v>67</v>
      </c>
      <c r="C43" s="148"/>
      <c r="D43" s="148"/>
      <c r="E43" s="149"/>
    </row>
    <row r="44" spans="1:5" ht="15.75" customHeight="1" x14ac:dyDescent="0.25">
      <c r="A44" s="159" t="s">
        <v>22</v>
      </c>
      <c r="B44" s="160"/>
      <c r="C44" s="10">
        <f>SUM(C25,C41)</f>
        <v>13</v>
      </c>
      <c r="D44" s="10">
        <f>SUM(D25,D41)</f>
        <v>13</v>
      </c>
    </row>
    <row r="45" spans="1:5" ht="15.75" customHeight="1" x14ac:dyDescent="0.25">
      <c r="A45" s="161"/>
      <c r="B45" s="162"/>
      <c r="C45" s="10">
        <f>SUM(C25,C41)*18</f>
        <v>234</v>
      </c>
      <c r="D45" s="10">
        <f>SUM(D25,D41)*18</f>
        <v>234</v>
      </c>
      <c r="E45" s="10">
        <f>SUM(E25,E41)</f>
        <v>468</v>
      </c>
    </row>
    <row r="46" spans="1:5" ht="15.75" customHeight="1" x14ac:dyDescent="0.25">
      <c r="A46" s="4" t="s">
        <v>35</v>
      </c>
      <c r="B46" s="155" t="s">
        <v>23</v>
      </c>
      <c r="C46" s="148"/>
      <c r="D46" s="148"/>
      <c r="E46" s="149"/>
    </row>
    <row r="47" spans="1:5" ht="15.75" customHeight="1" x14ac:dyDescent="0.25">
      <c r="A47" s="6">
        <v>1</v>
      </c>
      <c r="B47" s="6" t="s">
        <v>24</v>
      </c>
      <c r="C47" s="6"/>
      <c r="D47" s="6"/>
      <c r="E47" s="6"/>
    </row>
    <row r="48" spans="1:5" ht="15.75" customHeight="1" x14ac:dyDescent="0.25">
      <c r="A48" s="6">
        <v>2</v>
      </c>
      <c r="B48" s="6" t="s">
        <v>68</v>
      </c>
      <c r="C48" s="6"/>
      <c r="D48" s="6"/>
      <c r="E48" s="6"/>
    </row>
    <row r="49" spans="1:5" ht="15.75" customHeight="1" x14ac:dyDescent="0.25">
      <c r="A49" s="6">
        <v>3</v>
      </c>
      <c r="B49" s="6" t="s">
        <v>26</v>
      </c>
      <c r="C49" s="6">
        <v>2</v>
      </c>
      <c r="D49" s="6">
        <v>2</v>
      </c>
      <c r="E49" s="6">
        <v>4</v>
      </c>
    </row>
    <row r="50" spans="1:5" ht="15.75" customHeight="1" x14ac:dyDescent="0.25"/>
    <row r="51" spans="1:5" ht="15.75" customHeight="1" x14ac:dyDescent="0.25"/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2">
    <mergeCell ref="B43:E43"/>
    <mergeCell ref="A44:B45"/>
    <mergeCell ref="B46:E46"/>
    <mergeCell ref="B31:E31"/>
    <mergeCell ref="B32:E32"/>
    <mergeCell ref="B33:E33"/>
    <mergeCell ref="B39:E39"/>
    <mergeCell ref="A41:B41"/>
    <mergeCell ref="A42:E42"/>
    <mergeCell ref="A7:E7"/>
    <mergeCell ref="B8:E8"/>
    <mergeCell ref="B23:E23"/>
    <mergeCell ref="A26:E26"/>
    <mergeCell ref="B27:E27"/>
    <mergeCell ref="B30:E30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0"/>
  <sheetViews>
    <sheetView topLeftCell="A32" workbookViewId="0">
      <selection activeCell="H50" sqref="H50"/>
    </sheetView>
  </sheetViews>
  <sheetFormatPr defaultColWidth="14.42578125" defaultRowHeight="15" customHeight="1" x14ac:dyDescent="0.25"/>
  <cols>
    <col min="1" max="1" width="5.7109375" customWidth="1"/>
    <col min="2" max="2" width="55.28515625" customWidth="1"/>
    <col min="3" max="4" width="10.28515625" customWidth="1"/>
    <col min="5" max="5" width="8.7109375" customWidth="1"/>
    <col min="6" max="6" width="1" customWidth="1"/>
    <col min="7" max="10" width="8.7109375" customWidth="1"/>
  </cols>
  <sheetData>
    <row r="1" spans="1:10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10" x14ac:dyDescent="0.25">
      <c r="A2" s="147" t="s">
        <v>45</v>
      </c>
      <c r="B2" s="148"/>
      <c r="C2" s="148"/>
      <c r="D2" s="148"/>
      <c r="E2" s="149"/>
    </row>
    <row r="3" spans="1:10" x14ac:dyDescent="0.25">
      <c r="A3" s="150" t="s">
        <v>2</v>
      </c>
      <c r="B3" s="150" t="s">
        <v>3</v>
      </c>
      <c r="C3" s="170" t="s">
        <v>4</v>
      </c>
      <c r="D3" s="148"/>
      <c r="E3" s="167" t="s">
        <v>5</v>
      </c>
    </row>
    <row r="4" spans="1:10" x14ac:dyDescent="0.25">
      <c r="A4" s="151"/>
      <c r="B4" s="151"/>
      <c r="C4" s="2">
        <v>18</v>
      </c>
      <c r="D4" s="2">
        <v>18</v>
      </c>
      <c r="E4" s="151"/>
    </row>
    <row r="5" spans="1:10" x14ac:dyDescent="0.25">
      <c r="A5" s="152"/>
      <c r="B5" s="152"/>
      <c r="C5" s="170" t="s">
        <v>6</v>
      </c>
      <c r="D5" s="148"/>
      <c r="E5" s="152"/>
    </row>
    <row r="6" spans="1:10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10" x14ac:dyDescent="0.25">
      <c r="A7" s="157" t="s">
        <v>7</v>
      </c>
      <c r="B7" s="148"/>
      <c r="C7" s="148"/>
      <c r="D7" s="148"/>
      <c r="E7" s="149"/>
    </row>
    <row r="8" spans="1:10" x14ac:dyDescent="0.25">
      <c r="A8" s="4" t="s">
        <v>8</v>
      </c>
      <c r="B8" s="155" t="s">
        <v>9</v>
      </c>
      <c r="C8" s="148"/>
      <c r="D8" s="148"/>
      <c r="E8" s="149"/>
    </row>
    <row r="9" spans="1:10" x14ac:dyDescent="0.25">
      <c r="A9" s="6">
        <v>1</v>
      </c>
      <c r="B9" s="6" t="s">
        <v>10</v>
      </c>
      <c r="C9" s="6">
        <v>4</v>
      </c>
      <c r="D9" s="6">
        <v>4</v>
      </c>
      <c r="E9" s="6">
        <f t="shared" ref="E9:E21" si="0">(C9*$D$4)+(D9*$D$4)</f>
        <v>144</v>
      </c>
    </row>
    <row r="10" spans="1:10" x14ac:dyDescent="0.25">
      <c r="A10" s="6">
        <v>2</v>
      </c>
      <c r="B10" s="6" t="s">
        <v>46</v>
      </c>
      <c r="C10" s="6">
        <v>4</v>
      </c>
      <c r="D10" s="6">
        <v>4</v>
      </c>
      <c r="E10" s="6">
        <f t="shared" si="0"/>
        <v>144</v>
      </c>
    </row>
    <row r="11" spans="1:10" x14ac:dyDescent="0.25">
      <c r="A11" s="6">
        <v>3</v>
      </c>
      <c r="B11" s="6" t="s">
        <v>11</v>
      </c>
      <c r="C11" s="6">
        <v>3</v>
      </c>
      <c r="D11" s="6">
        <v>3</v>
      </c>
      <c r="E11" s="6">
        <f t="shared" si="0"/>
        <v>108</v>
      </c>
      <c r="J11" s="6"/>
    </row>
    <row r="12" spans="1:10" x14ac:dyDescent="0.25">
      <c r="A12" s="6">
        <v>4</v>
      </c>
      <c r="B12" s="6" t="s">
        <v>47</v>
      </c>
      <c r="C12" s="6">
        <v>1</v>
      </c>
      <c r="D12" s="6">
        <v>1</v>
      </c>
      <c r="E12" s="6">
        <f t="shared" si="0"/>
        <v>36</v>
      </c>
      <c r="J12" s="6"/>
    </row>
    <row r="13" spans="1:10" x14ac:dyDescent="0.25">
      <c r="A13" s="6">
        <v>5</v>
      </c>
      <c r="B13" s="6" t="s">
        <v>37</v>
      </c>
      <c r="C13" s="6">
        <v>2</v>
      </c>
      <c r="D13" s="6">
        <v>2</v>
      </c>
      <c r="E13" s="6">
        <f t="shared" si="0"/>
        <v>72</v>
      </c>
      <c r="J13" s="6"/>
    </row>
    <row r="14" spans="1:10" x14ac:dyDescent="0.25">
      <c r="A14" s="6">
        <v>6</v>
      </c>
      <c r="B14" s="6" t="s">
        <v>38</v>
      </c>
      <c r="C14" s="6">
        <v>1</v>
      </c>
      <c r="D14" s="6">
        <v>1</v>
      </c>
      <c r="E14" s="6">
        <f t="shared" si="0"/>
        <v>36</v>
      </c>
      <c r="J14" s="6"/>
    </row>
    <row r="15" spans="1:10" x14ac:dyDescent="0.25">
      <c r="A15" s="6">
        <v>7</v>
      </c>
      <c r="B15" s="6" t="s">
        <v>48</v>
      </c>
      <c r="C15" s="6">
        <v>1</v>
      </c>
      <c r="D15" s="6">
        <v>1</v>
      </c>
      <c r="E15" s="6">
        <f t="shared" si="0"/>
        <v>36</v>
      </c>
      <c r="J15" s="6"/>
    </row>
    <row r="16" spans="1:10" x14ac:dyDescent="0.25">
      <c r="A16" s="6">
        <v>8</v>
      </c>
      <c r="B16" s="6" t="s">
        <v>41</v>
      </c>
      <c r="C16" s="6">
        <v>1</v>
      </c>
      <c r="D16" s="6">
        <v>2</v>
      </c>
      <c r="E16" s="6">
        <f t="shared" si="0"/>
        <v>54</v>
      </c>
      <c r="F16" s="14"/>
    </row>
    <row r="17" spans="1:10" x14ac:dyDescent="0.25">
      <c r="A17" s="6">
        <v>9</v>
      </c>
      <c r="B17" s="6" t="s">
        <v>49</v>
      </c>
      <c r="C17" s="6">
        <v>2</v>
      </c>
      <c r="D17" s="6">
        <v>1</v>
      </c>
      <c r="E17" s="6">
        <f t="shared" si="0"/>
        <v>54</v>
      </c>
      <c r="F17" s="14"/>
    </row>
    <row r="18" spans="1:10" x14ac:dyDescent="0.25">
      <c r="A18" s="6">
        <v>10</v>
      </c>
      <c r="B18" s="6" t="s">
        <v>43</v>
      </c>
      <c r="C18" s="6">
        <v>1</v>
      </c>
      <c r="D18" s="6">
        <v>1</v>
      </c>
      <c r="E18" s="6">
        <f t="shared" si="0"/>
        <v>36</v>
      </c>
    </row>
    <row r="19" spans="1:10" x14ac:dyDescent="0.25">
      <c r="A19" s="6">
        <v>11</v>
      </c>
      <c r="B19" s="6" t="s">
        <v>13</v>
      </c>
      <c r="C19" s="6">
        <v>1</v>
      </c>
      <c r="D19" s="6">
        <v>0</v>
      </c>
      <c r="E19" s="6">
        <f t="shared" si="0"/>
        <v>18</v>
      </c>
      <c r="F19" s="14"/>
      <c r="J19">
        <f>306*15</f>
        <v>4590</v>
      </c>
    </row>
    <row r="20" spans="1:10" x14ac:dyDescent="0.25">
      <c r="A20" s="6">
        <v>12</v>
      </c>
      <c r="B20" s="6" t="s">
        <v>14</v>
      </c>
      <c r="C20" s="6">
        <v>0</v>
      </c>
      <c r="D20" s="6">
        <v>1</v>
      </c>
      <c r="E20" s="6">
        <f t="shared" si="0"/>
        <v>18</v>
      </c>
      <c r="F20" s="14"/>
    </row>
    <row r="21" spans="1:10" ht="15.75" customHeight="1" x14ac:dyDescent="0.25">
      <c r="A21" s="6">
        <v>13</v>
      </c>
      <c r="B21" s="6" t="s">
        <v>16</v>
      </c>
      <c r="C21" s="6">
        <v>2</v>
      </c>
      <c r="D21" s="6">
        <v>2</v>
      </c>
      <c r="E21" s="6">
        <f t="shared" si="0"/>
        <v>72</v>
      </c>
    </row>
    <row r="22" spans="1:10" ht="15.75" hidden="1" customHeight="1" x14ac:dyDescent="0.25">
      <c r="C22" s="7">
        <f>SUM(C9:C21)</f>
        <v>23</v>
      </c>
      <c r="D22" s="8">
        <f>SUM(D9:D21)</f>
        <v>23</v>
      </c>
      <c r="E22" s="8">
        <f>SUM(E9:E21)</f>
        <v>828</v>
      </c>
    </row>
    <row r="23" spans="1:10" ht="15.75" customHeight="1" x14ac:dyDescent="0.25">
      <c r="A23" s="4" t="s">
        <v>0</v>
      </c>
      <c r="B23" s="155" t="s">
        <v>50</v>
      </c>
      <c r="C23" s="148"/>
      <c r="D23" s="148"/>
      <c r="E23" s="149"/>
    </row>
    <row r="24" spans="1:10" ht="15.75" customHeight="1" x14ac:dyDescent="0.25">
      <c r="A24" s="6">
        <v>1</v>
      </c>
      <c r="B24" s="6" t="s">
        <v>51</v>
      </c>
      <c r="C24" s="6">
        <v>1</v>
      </c>
      <c r="D24" s="6">
        <v>1</v>
      </c>
      <c r="E24" s="6">
        <f>(C24*$C$4)+(D24*$D$4)</f>
        <v>36</v>
      </c>
    </row>
    <row r="25" spans="1:10" ht="15.75" customHeight="1" x14ac:dyDescent="0.25">
      <c r="B25" s="9" t="s">
        <v>17</v>
      </c>
      <c r="C25" s="10">
        <f>SUM(C9:C21,C24)</f>
        <v>24</v>
      </c>
      <c r="D25" s="10">
        <f>SUM(D22,D24)</f>
        <v>24</v>
      </c>
      <c r="E25" s="10">
        <f>SUM(E22,E24)</f>
        <v>864</v>
      </c>
    </row>
    <row r="26" spans="1:10" ht="15.75" customHeight="1" x14ac:dyDescent="0.25">
      <c r="A26" s="157" t="s">
        <v>52</v>
      </c>
      <c r="B26" s="148"/>
      <c r="C26" s="148"/>
      <c r="D26" s="148"/>
      <c r="E26" s="149"/>
    </row>
    <row r="27" spans="1:10" ht="15.75" customHeight="1" x14ac:dyDescent="0.25">
      <c r="A27" s="4" t="s">
        <v>27</v>
      </c>
      <c r="B27" s="155" t="s">
        <v>53</v>
      </c>
      <c r="C27" s="148"/>
      <c r="D27" s="148"/>
      <c r="E27" s="149"/>
    </row>
    <row r="28" spans="1:10" ht="15.75" customHeight="1" x14ac:dyDescent="0.25">
      <c r="A28" s="4"/>
      <c r="B28" s="33" t="s">
        <v>54</v>
      </c>
      <c r="C28" s="34">
        <v>0</v>
      </c>
      <c r="D28" s="141">
        <v>1</v>
      </c>
      <c r="E28" s="6">
        <f>(C28*$D$4)+(D28*$D$4)</f>
        <v>18</v>
      </c>
    </row>
    <row r="29" spans="1:10" ht="15.75" customHeight="1" x14ac:dyDescent="0.25">
      <c r="A29" s="4"/>
      <c r="B29" s="33" t="s">
        <v>55</v>
      </c>
      <c r="C29" s="141">
        <v>1</v>
      </c>
      <c r="D29" s="34">
        <v>0</v>
      </c>
      <c r="E29" s="6">
        <f>(C29*$D$4)+(D29*$D$4)</f>
        <v>18</v>
      </c>
    </row>
    <row r="30" spans="1:10" ht="15.75" customHeight="1" x14ac:dyDescent="0.25">
      <c r="A30" s="4" t="s">
        <v>56</v>
      </c>
      <c r="B30" s="155" t="s">
        <v>57</v>
      </c>
      <c r="C30" s="148"/>
      <c r="D30" s="148"/>
      <c r="E30" s="149"/>
    </row>
    <row r="31" spans="1:10" ht="20.25" customHeight="1" x14ac:dyDescent="0.25">
      <c r="A31" s="4">
        <v>1</v>
      </c>
      <c r="B31" s="155" t="s">
        <v>58</v>
      </c>
      <c r="C31" s="148"/>
      <c r="D31" s="148"/>
      <c r="E31" s="149"/>
    </row>
    <row r="32" spans="1:10" ht="15.75" customHeight="1" x14ac:dyDescent="0.25">
      <c r="A32" s="4">
        <v>2</v>
      </c>
      <c r="B32" s="155" t="s">
        <v>59</v>
      </c>
      <c r="C32" s="148"/>
      <c r="D32" s="148"/>
      <c r="E32" s="149"/>
    </row>
    <row r="33" spans="1:5" ht="15.75" customHeight="1" x14ac:dyDescent="0.25">
      <c r="A33" s="4" t="s">
        <v>60</v>
      </c>
      <c r="B33" s="155" t="s">
        <v>61</v>
      </c>
      <c r="C33" s="148"/>
      <c r="D33" s="148"/>
      <c r="E33" s="149"/>
    </row>
    <row r="34" spans="1:5" ht="15.75" customHeight="1" x14ac:dyDescent="0.25">
      <c r="A34" s="11">
        <v>1</v>
      </c>
      <c r="B34" s="33" t="s">
        <v>54</v>
      </c>
      <c r="C34" s="6">
        <v>0</v>
      </c>
      <c r="D34" s="142">
        <v>2</v>
      </c>
      <c r="E34" s="6">
        <f>(C34*$D$4)+(D34*$D$4)</f>
        <v>36</v>
      </c>
    </row>
    <row r="35" spans="1:5" ht="15.75" customHeight="1" x14ac:dyDescent="0.25">
      <c r="A35" s="11">
        <v>2</v>
      </c>
      <c r="B35" s="35" t="s">
        <v>55</v>
      </c>
      <c r="C35" s="142">
        <v>2</v>
      </c>
      <c r="D35" s="6">
        <v>0</v>
      </c>
      <c r="E35" s="6">
        <f>(C35*$D$4)+(D35*$D$4)</f>
        <v>36</v>
      </c>
    </row>
    <row r="36" spans="1:5" ht="15.75" customHeight="1" x14ac:dyDescent="0.25">
      <c r="A36" s="36">
        <v>3</v>
      </c>
      <c r="B36" s="6" t="s">
        <v>62</v>
      </c>
      <c r="C36" s="37">
        <v>2</v>
      </c>
      <c r="D36" s="6">
        <v>2</v>
      </c>
      <c r="E36" s="6">
        <f>(C36*$D$4)+(D36*$D$4)</f>
        <v>72</v>
      </c>
    </row>
    <row r="37" spans="1:5" ht="15.75" customHeight="1" x14ac:dyDescent="0.25">
      <c r="A37" s="36">
        <v>4</v>
      </c>
      <c r="B37" s="6" t="s">
        <v>63</v>
      </c>
      <c r="C37" s="37">
        <v>3</v>
      </c>
      <c r="D37" s="6">
        <v>3</v>
      </c>
      <c r="E37" s="6">
        <f>(C37*$D$4)+(D37*$D$4)</f>
        <v>108</v>
      </c>
    </row>
    <row r="38" spans="1:5" ht="15.75" customHeight="1" x14ac:dyDescent="0.25">
      <c r="B38" s="38"/>
      <c r="C38" s="10">
        <f>SUM(C34:C37)</f>
        <v>7</v>
      </c>
      <c r="D38" s="10">
        <f>SUM(D34:D37)</f>
        <v>7</v>
      </c>
      <c r="E38" s="10">
        <f>SUM(E34:E37)</f>
        <v>252</v>
      </c>
    </row>
    <row r="39" spans="1:5" ht="15.75" customHeight="1" x14ac:dyDescent="0.25">
      <c r="A39" s="4" t="s">
        <v>64</v>
      </c>
      <c r="B39" s="155" t="s">
        <v>65</v>
      </c>
      <c r="C39" s="148"/>
      <c r="D39" s="148"/>
      <c r="E39" s="149"/>
    </row>
    <row r="40" spans="1:5" ht="15.75" customHeight="1" x14ac:dyDescent="0.25">
      <c r="A40" s="39"/>
      <c r="B40" s="40"/>
      <c r="C40" s="41"/>
      <c r="D40" s="41"/>
      <c r="E40" s="41"/>
    </row>
    <row r="41" spans="1:5" ht="15.75" customHeight="1" x14ac:dyDescent="0.25">
      <c r="A41" s="158" t="s">
        <v>19</v>
      </c>
      <c r="B41" s="149"/>
      <c r="C41" s="10">
        <f>SUM(C28:C29,C34:C37)</f>
        <v>8</v>
      </c>
      <c r="D41" s="10">
        <f>SUM(D28:D29,D34:D37)</f>
        <v>8</v>
      </c>
      <c r="E41" s="10">
        <f>(C41*$D$4)+(D41*$D$4)</f>
        <v>288</v>
      </c>
    </row>
    <row r="42" spans="1:5" ht="15.75" customHeight="1" x14ac:dyDescent="0.25">
      <c r="A42" s="157" t="s">
        <v>21</v>
      </c>
      <c r="B42" s="148"/>
      <c r="C42" s="148"/>
      <c r="D42" s="148"/>
      <c r="E42" s="149"/>
    </row>
    <row r="43" spans="1:5" ht="15.75" customHeight="1" x14ac:dyDescent="0.25">
      <c r="A43" s="4" t="s">
        <v>66</v>
      </c>
      <c r="B43" s="155" t="s">
        <v>67</v>
      </c>
      <c r="C43" s="148"/>
      <c r="D43" s="148"/>
      <c r="E43" s="149"/>
    </row>
    <row r="44" spans="1:5" ht="15.75" customHeight="1" x14ac:dyDescent="0.25">
      <c r="A44" s="159" t="s">
        <v>22</v>
      </c>
      <c r="B44" s="160"/>
      <c r="C44" s="10">
        <f>SUM(C25,C41)</f>
        <v>32</v>
      </c>
      <c r="D44" s="10">
        <f>SUM(D25,D41)</f>
        <v>32</v>
      </c>
    </row>
    <row r="45" spans="1:5" ht="15.75" customHeight="1" x14ac:dyDescent="0.25">
      <c r="A45" s="161"/>
      <c r="B45" s="162"/>
      <c r="C45" s="10">
        <f>SUM(C25,C41)*18</f>
        <v>576</v>
      </c>
      <c r="D45" s="10">
        <f>SUM(D25,D41)*18</f>
        <v>576</v>
      </c>
      <c r="E45" s="10">
        <f>SUM(E25,E41)</f>
        <v>1152</v>
      </c>
    </row>
    <row r="46" spans="1:5" ht="15.75" customHeight="1" x14ac:dyDescent="0.25">
      <c r="A46" s="4" t="s">
        <v>35</v>
      </c>
      <c r="B46" s="155" t="s">
        <v>23</v>
      </c>
      <c r="C46" s="148"/>
      <c r="D46" s="148"/>
      <c r="E46" s="149"/>
    </row>
    <row r="47" spans="1:5" ht="15.75" customHeight="1" x14ac:dyDescent="0.25">
      <c r="A47" s="6">
        <v>1</v>
      </c>
      <c r="B47" s="6" t="s">
        <v>24</v>
      </c>
      <c r="C47" s="6">
        <v>1</v>
      </c>
      <c r="D47" s="6">
        <v>1</v>
      </c>
      <c r="E47" s="6">
        <f>((C47*$C$4)+(D47*$D$4))-E49</f>
        <v>30</v>
      </c>
    </row>
    <row r="48" spans="1:5" ht="15.75" customHeight="1" x14ac:dyDescent="0.25">
      <c r="A48" s="6">
        <v>2</v>
      </c>
      <c r="B48" s="6" t="s">
        <v>68</v>
      </c>
      <c r="C48" s="6">
        <v>1</v>
      </c>
      <c r="D48" s="6">
        <v>1</v>
      </c>
      <c r="E48" s="6">
        <f>(C48*$D$4)+(D48*$D$4)</f>
        <v>36</v>
      </c>
    </row>
    <row r="49" spans="1:5" ht="15.75" customHeight="1" x14ac:dyDescent="0.25">
      <c r="A49" s="6">
        <v>3</v>
      </c>
      <c r="B49" s="6" t="s">
        <v>26</v>
      </c>
      <c r="C49" s="6">
        <v>3</v>
      </c>
      <c r="D49" s="6">
        <v>3</v>
      </c>
      <c r="E49" s="6">
        <f>SUM(C49:D49)</f>
        <v>6</v>
      </c>
    </row>
    <row r="50" spans="1:5" ht="15.75" customHeight="1" x14ac:dyDescent="0.25"/>
    <row r="51" spans="1:5" ht="15.75" customHeight="1" x14ac:dyDescent="0.25"/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2">
    <mergeCell ref="B43:E43"/>
    <mergeCell ref="A44:B45"/>
    <mergeCell ref="B46:E46"/>
    <mergeCell ref="A7:E7"/>
    <mergeCell ref="B8:E8"/>
    <mergeCell ref="B23:E23"/>
    <mergeCell ref="A26:E26"/>
    <mergeCell ref="B27:E27"/>
    <mergeCell ref="B30:E30"/>
    <mergeCell ref="B31:E31"/>
    <mergeCell ref="B32:E32"/>
    <mergeCell ref="B33:E33"/>
    <mergeCell ref="B39:E39"/>
    <mergeCell ref="A41:B41"/>
    <mergeCell ref="A42:E42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opLeftCell="A39" workbookViewId="0">
      <selection activeCell="D52" sqref="D52"/>
    </sheetView>
  </sheetViews>
  <sheetFormatPr defaultColWidth="14.42578125" defaultRowHeight="15" customHeight="1" x14ac:dyDescent="0.25"/>
  <cols>
    <col min="1" max="1" width="5.7109375" customWidth="1"/>
    <col min="2" max="2" width="42" customWidth="1"/>
    <col min="3" max="3" width="5.7109375" customWidth="1"/>
    <col min="4" max="4" width="5" customWidth="1"/>
    <col min="5" max="5" width="8" customWidth="1"/>
    <col min="6" max="6" width="1.85546875" customWidth="1"/>
    <col min="7" max="13" width="8.7109375" customWidth="1"/>
  </cols>
  <sheetData>
    <row r="1" spans="1:10" ht="32.25" customHeight="1" x14ac:dyDescent="0.25">
      <c r="A1" s="1" t="s">
        <v>0</v>
      </c>
      <c r="B1" s="145" t="s">
        <v>1</v>
      </c>
      <c r="C1" s="146"/>
      <c r="D1" s="146"/>
      <c r="E1" s="146"/>
    </row>
    <row r="2" spans="1:10" x14ac:dyDescent="0.25">
      <c r="A2" s="171" t="s">
        <v>69</v>
      </c>
      <c r="B2" s="148"/>
      <c r="C2" s="148"/>
      <c r="D2" s="148"/>
      <c r="E2" s="149"/>
    </row>
    <row r="3" spans="1:10" ht="24" customHeight="1" x14ac:dyDescent="0.25">
      <c r="A3" s="150" t="s">
        <v>2</v>
      </c>
      <c r="B3" s="150" t="s">
        <v>3</v>
      </c>
      <c r="C3" s="170" t="s">
        <v>4</v>
      </c>
      <c r="D3" s="148"/>
      <c r="E3" s="167" t="s">
        <v>5</v>
      </c>
    </row>
    <row r="4" spans="1:10" x14ac:dyDescent="0.25">
      <c r="A4" s="151"/>
      <c r="B4" s="151"/>
      <c r="C4" s="2">
        <v>18</v>
      </c>
      <c r="D4" s="2">
        <v>18</v>
      </c>
      <c r="E4" s="151"/>
    </row>
    <row r="5" spans="1:10" ht="24" customHeight="1" x14ac:dyDescent="0.25">
      <c r="A5" s="152"/>
      <c r="B5" s="152"/>
      <c r="C5" s="170" t="s">
        <v>6</v>
      </c>
      <c r="D5" s="148"/>
      <c r="E5" s="152"/>
    </row>
    <row r="6" spans="1:10" x14ac:dyDescent="0.25">
      <c r="A6" s="3">
        <v>1</v>
      </c>
      <c r="B6" s="3">
        <v>2</v>
      </c>
      <c r="C6" s="3">
        <v>3</v>
      </c>
      <c r="D6" s="3">
        <v>4</v>
      </c>
      <c r="E6" s="3">
        <v>6</v>
      </c>
    </row>
    <row r="7" spans="1:10" x14ac:dyDescent="0.25">
      <c r="A7" s="157" t="s">
        <v>7</v>
      </c>
      <c r="B7" s="148"/>
      <c r="C7" s="148"/>
      <c r="D7" s="148"/>
      <c r="E7" s="149"/>
    </row>
    <row r="8" spans="1:10" x14ac:dyDescent="0.25">
      <c r="A8" s="4" t="s">
        <v>8</v>
      </c>
      <c r="B8" s="155" t="s">
        <v>9</v>
      </c>
      <c r="C8" s="148"/>
      <c r="D8" s="148"/>
      <c r="E8" s="149"/>
    </row>
    <row r="9" spans="1:10" x14ac:dyDescent="0.25">
      <c r="A9" s="6">
        <v>1</v>
      </c>
      <c r="B9" s="6" t="s">
        <v>10</v>
      </c>
      <c r="C9" s="6">
        <v>3</v>
      </c>
      <c r="D9" s="6">
        <v>3</v>
      </c>
      <c r="E9" s="6">
        <f t="shared" ref="E9:E22" si="0">(C9*$D$4)+(D9*$D$4)</f>
        <v>108</v>
      </c>
    </row>
    <row r="10" spans="1:10" x14ac:dyDescent="0.25">
      <c r="A10" s="6">
        <v>2</v>
      </c>
      <c r="B10" s="6" t="s">
        <v>46</v>
      </c>
      <c r="C10" s="6">
        <v>2</v>
      </c>
      <c r="D10" s="6">
        <v>2</v>
      </c>
      <c r="E10" s="6">
        <f t="shared" si="0"/>
        <v>72</v>
      </c>
    </row>
    <row r="11" spans="1:10" x14ac:dyDescent="0.25">
      <c r="A11" s="6">
        <v>3</v>
      </c>
      <c r="B11" s="6" t="s">
        <v>31</v>
      </c>
      <c r="C11" s="6">
        <v>2</v>
      </c>
      <c r="D11" s="6">
        <v>2</v>
      </c>
      <c r="E11" s="6">
        <f t="shared" si="0"/>
        <v>72</v>
      </c>
    </row>
    <row r="12" spans="1:10" x14ac:dyDescent="0.25">
      <c r="A12" s="6">
        <v>4</v>
      </c>
      <c r="B12" s="6" t="s">
        <v>11</v>
      </c>
      <c r="C12" s="6">
        <v>3</v>
      </c>
      <c r="D12" s="6">
        <v>3</v>
      </c>
      <c r="E12" s="6">
        <f t="shared" si="0"/>
        <v>108</v>
      </c>
      <c r="J12" s="6"/>
    </row>
    <row r="13" spans="1:10" x14ac:dyDescent="0.25">
      <c r="A13" s="6">
        <v>5</v>
      </c>
      <c r="B13" s="6" t="s">
        <v>47</v>
      </c>
      <c r="C13" s="6">
        <v>1</v>
      </c>
      <c r="D13" s="6">
        <v>1</v>
      </c>
      <c r="E13" s="6">
        <f t="shared" si="0"/>
        <v>36</v>
      </c>
      <c r="J13" s="6"/>
    </row>
    <row r="14" spans="1:10" x14ac:dyDescent="0.25">
      <c r="A14" s="6">
        <v>6</v>
      </c>
      <c r="B14" s="6" t="s">
        <v>37</v>
      </c>
      <c r="C14" s="6">
        <v>2</v>
      </c>
      <c r="D14" s="6">
        <v>2</v>
      </c>
      <c r="E14" s="6">
        <f t="shared" si="0"/>
        <v>72</v>
      </c>
      <c r="J14" s="6"/>
    </row>
    <row r="15" spans="1:10" x14ac:dyDescent="0.25">
      <c r="A15" s="6">
        <v>7</v>
      </c>
      <c r="B15" s="6" t="s">
        <v>38</v>
      </c>
      <c r="C15" s="6">
        <v>1</v>
      </c>
      <c r="D15" s="6">
        <v>1</v>
      </c>
      <c r="E15" s="6">
        <f t="shared" si="0"/>
        <v>36</v>
      </c>
      <c r="J15" s="6"/>
    </row>
    <row r="16" spans="1:10" x14ac:dyDescent="0.25">
      <c r="A16" s="6">
        <v>8</v>
      </c>
      <c r="B16" s="6" t="s">
        <v>48</v>
      </c>
      <c r="C16" s="6">
        <v>1</v>
      </c>
      <c r="D16" s="6">
        <v>1</v>
      </c>
      <c r="E16" s="6">
        <f t="shared" si="0"/>
        <v>36</v>
      </c>
      <c r="J16" s="6"/>
    </row>
    <row r="17" spans="1:6" x14ac:dyDescent="0.25">
      <c r="A17" s="6">
        <v>9</v>
      </c>
      <c r="B17" s="6" t="s">
        <v>41</v>
      </c>
      <c r="C17" s="6">
        <v>1</v>
      </c>
      <c r="D17" s="6">
        <v>1</v>
      </c>
      <c r="E17" s="6">
        <f t="shared" si="0"/>
        <v>36</v>
      </c>
      <c r="F17" s="14"/>
    </row>
    <row r="18" spans="1:6" x14ac:dyDescent="0.25">
      <c r="A18" s="6">
        <v>10</v>
      </c>
      <c r="B18" s="6" t="s">
        <v>49</v>
      </c>
      <c r="C18" s="6">
        <v>1</v>
      </c>
      <c r="D18" s="6">
        <v>1</v>
      </c>
      <c r="E18" s="6">
        <f t="shared" si="0"/>
        <v>36</v>
      </c>
      <c r="F18" s="14"/>
    </row>
    <row r="19" spans="1:6" x14ac:dyDescent="0.25">
      <c r="A19" s="6">
        <v>11</v>
      </c>
      <c r="B19" s="6" t="s">
        <v>43</v>
      </c>
      <c r="C19" s="6">
        <v>1</v>
      </c>
      <c r="D19" s="6">
        <v>2</v>
      </c>
      <c r="E19" s="6">
        <f t="shared" si="0"/>
        <v>54</v>
      </c>
    </row>
    <row r="20" spans="1:6" x14ac:dyDescent="0.25">
      <c r="A20" s="6">
        <v>12</v>
      </c>
      <c r="B20" s="6" t="s">
        <v>13</v>
      </c>
      <c r="C20" s="6">
        <v>1</v>
      </c>
      <c r="D20" s="6">
        <v>0</v>
      </c>
      <c r="E20" s="6">
        <f t="shared" si="0"/>
        <v>18</v>
      </c>
      <c r="F20" s="14"/>
    </row>
    <row r="21" spans="1:6" ht="15.75" customHeight="1" x14ac:dyDescent="0.25">
      <c r="A21" s="6">
        <v>13</v>
      </c>
      <c r="B21" s="6" t="s">
        <v>14</v>
      </c>
      <c r="C21" s="6">
        <v>0</v>
      </c>
      <c r="D21" s="6">
        <v>1</v>
      </c>
      <c r="E21" s="6">
        <f t="shared" si="0"/>
        <v>18</v>
      </c>
      <c r="F21" s="14"/>
    </row>
    <row r="22" spans="1:6" ht="15.75" customHeight="1" x14ac:dyDescent="0.25">
      <c r="A22" s="6">
        <v>14</v>
      </c>
      <c r="B22" s="6" t="s">
        <v>16</v>
      </c>
      <c r="C22" s="6">
        <v>2</v>
      </c>
      <c r="D22" s="6">
        <v>2</v>
      </c>
      <c r="E22" s="6">
        <f t="shared" si="0"/>
        <v>72</v>
      </c>
    </row>
    <row r="23" spans="1:6" ht="15.75" hidden="1" customHeight="1" x14ac:dyDescent="0.25">
      <c r="C23" s="7">
        <f>SUM(C9:C22)</f>
        <v>21</v>
      </c>
      <c r="D23" s="8">
        <f>SUM(D9:D22)</f>
        <v>22</v>
      </c>
      <c r="E23" s="8">
        <f>SUM(E9:E22)</f>
        <v>774</v>
      </c>
    </row>
    <row r="24" spans="1:6" ht="15.75" customHeight="1" x14ac:dyDescent="0.25">
      <c r="A24" s="4" t="s">
        <v>0</v>
      </c>
      <c r="B24" s="155" t="s">
        <v>50</v>
      </c>
      <c r="C24" s="148"/>
      <c r="D24" s="148"/>
      <c r="E24" s="149"/>
    </row>
    <row r="25" spans="1:6" ht="15.75" customHeight="1" x14ac:dyDescent="0.25">
      <c r="A25" s="6">
        <v>1</v>
      </c>
      <c r="B25" s="6" t="s">
        <v>70</v>
      </c>
      <c r="C25" s="6">
        <v>1</v>
      </c>
      <c r="D25" s="6">
        <v>0</v>
      </c>
      <c r="E25" s="6">
        <f>(C25*$C$4)+(D25*$D$4)</f>
        <v>18</v>
      </c>
    </row>
    <row r="26" spans="1:6" ht="15.75" customHeight="1" x14ac:dyDescent="0.25">
      <c r="B26" s="9" t="s">
        <v>17</v>
      </c>
      <c r="C26" s="10">
        <f>SUM(C9:C22,C25)</f>
        <v>22</v>
      </c>
      <c r="D26" s="10">
        <f>SUM(D23,D25)</f>
        <v>22</v>
      </c>
      <c r="E26" s="10">
        <f>SUM(E23,E25)</f>
        <v>792</v>
      </c>
    </row>
    <row r="27" spans="1:6" ht="15.75" customHeight="1" x14ac:dyDescent="0.25">
      <c r="A27" s="157" t="s">
        <v>52</v>
      </c>
      <c r="B27" s="148"/>
      <c r="C27" s="148"/>
      <c r="D27" s="148"/>
      <c r="E27" s="149"/>
    </row>
    <row r="28" spans="1:6" ht="15.75" customHeight="1" x14ac:dyDescent="0.25">
      <c r="A28" s="4" t="s">
        <v>27</v>
      </c>
      <c r="B28" s="155" t="s">
        <v>53</v>
      </c>
      <c r="C28" s="148"/>
      <c r="D28" s="148"/>
      <c r="E28" s="149"/>
    </row>
    <row r="29" spans="1:6" ht="15.75" customHeight="1" x14ac:dyDescent="0.25">
      <c r="A29" s="4" t="s">
        <v>56</v>
      </c>
      <c r="B29" s="155" t="s">
        <v>57</v>
      </c>
      <c r="C29" s="148"/>
      <c r="D29" s="148"/>
      <c r="E29" s="149"/>
    </row>
    <row r="30" spans="1:6" ht="15.75" customHeight="1" x14ac:dyDescent="0.25">
      <c r="A30" s="4">
        <v>1</v>
      </c>
      <c r="B30" s="155" t="s">
        <v>58</v>
      </c>
      <c r="C30" s="148"/>
      <c r="D30" s="148"/>
      <c r="E30" s="149"/>
    </row>
    <row r="31" spans="1:6" ht="15.75" customHeight="1" x14ac:dyDescent="0.25">
      <c r="A31" s="11" t="s">
        <v>71</v>
      </c>
      <c r="B31" s="33" t="s">
        <v>72</v>
      </c>
      <c r="C31" s="33">
        <v>1</v>
      </c>
      <c r="D31" s="33">
        <v>0</v>
      </c>
      <c r="E31" s="6">
        <f>(C31*$C$4)+(D31*$D$4)</f>
        <v>18</v>
      </c>
    </row>
    <row r="32" spans="1:6" ht="15.75" customHeight="1" x14ac:dyDescent="0.25">
      <c r="A32" s="11" t="s">
        <v>73</v>
      </c>
      <c r="B32" s="33" t="s">
        <v>74</v>
      </c>
      <c r="C32" s="33">
        <v>0</v>
      </c>
      <c r="D32" s="33">
        <v>1</v>
      </c>
      <c r="E32" s="6">
        <f>(C32*$C$4)+(D32*$D$4)</f>
        <v>18</v>
      </c>
    </row>
    <row r="33" spans="1:13" ht="15.75" customHeight="1" x14ac:dyDescent="0.25">
      <c r="A33" s="4">
        <v>2</v>
      </c>
      <c r="B33" s="155" t="s">
        <v>59</v>
      </c>
      <c r="C33" s="148"/>
      <c r="D33" s="148"/>
      <c r="E33" s="149"/>
    </row>
    <row r="34" spans="1:13" ht="15.75" customHeight="1" x14ac:dyDescent="0.25">
      <c r="A34" s="11" t="s">
        <v>75</v>
      </c>
      <c r="B34" s="33" t="s">
        <v>72</v>
      </c>
      <c r="C34" s="33">
        <v>1</v>
      </c>
      <c r="D34" s="33">
        <v>0</v>
      </c>
      <c r="E34" s="6">
        <f>(C34*$C$4)+(D34*$D$4)</f>
        <v>18</v>
      </c>
    </row>
    <row r="35" spans="1:13" ht="15.75" customHeight="1" x14ac:dyDescent="0.25">
      <c r="A35" s="11" t="s">
        <v>76</v>
      </c>
      <c r="B35" s="33" t="s">
        <v>74</v>
      </c>
      <c r="C35" s="33">
        <v>0</v>
      </c>
      <c r="D35" s="33">
        <v>1</v>
      </c>
      <c r="E35" s="6">
        <f>(C35*$C$4)+(D35*$D$4)</f>
        <v>18</v>
      </c>
    </row>
    <row r="36" spans="1:13" ht="15.75" customHeight="1" x14ac:dyDescent="0.25">
      <c r="A36" s="4" t="s">
        <v>60</v>
      </c>
      <c r="B36" s="155" t="s">
        <v>61</v>
      </c>
      <c r="C36" s="148"/>
      <c r="D36" s="148"/>
      <c r="E36" s="149"/>
      <c r="I36" s="42"/>
      <c r="J36" s="42"/>
      <c r="K36" s="42"/>
      <c r="L36" s="42"/>
      <c r="M36" s="42"/>
    </row>
    <row r="37" spans="1:13" ht="15.75" customHeight="1" x14ac:dyDescent="0.25">
      <c r="A37" s="11">
        <v>1</v>
      </c>
      <c r="B37" s="43" t="s">
        <v>77</v>
      </c>
      <c r="C37" s="6">
        <v>2</v>
      </c>
      <c r="D37" s="6">
        <v>2</v>
      </c>
      <c r="E37" s="6">
        <f>(C37*$C$4)+(D37*$D$4)</f>
        <v>72</v>
      </c>
    </row>
    <row r="38" spans="1:13" ht="15.75" customHeight="1" x14ac:dyDescent="0.25">
      <c r="A38" s="11">
        <v>2</v>
      </c>
      <c r="B38" s="43" t="s">
        <v>74</v>
      </c>
      <c r="C38" s="6">
        <v>2</v>
      </c>
      <c r="D38" s="6">
        <v>2</v>
      </c>
      <c r="E38" s="6">
        <f>(C38*$C$4)+(D38*$D$4)</f>
        <v>72</v>
      </c>
    </row>
    <row r="39" spans="1:13" ht="15.75" customHeight="1" x14ac:dyDescent="0.25">
      <c r="A39" s="11">
        <v>3</v>
      </c>
      <c r="B39" s="43" t="s">
        <v>78</v>
      </c>
      <c r="C39" s="6">
        <v>2</v>
      </c>
      <c r="D39" s="6">
        <v>2</v>
      </c>
      <c r="E39" s="6">
        <f>(C39*$C$4)+(D39*$D$4)</f>
        <v>72</v>
      </c>
    </row>
    <row r="40" spans="1:13" ht="15.75" customHeight="1" x14ac:dyDescent="0.25">
      <c r="A40" s="11">
        <v>4</v>
      </c>
      <c r="B40" s="43" t="s">
        <v>79</v>
      </c>
      <c r="C40" s="6">
        <v>2</v>
      </c>
      <c r="D40" s="6">
        <v>2</v>
      </c>
      <c r="E40" s="6">
        <f>(C40*$C$4)+(D40*$D$4)</f>
        <v>72</v>
      </c>
    </row>
    <row r="41" spans="1:13" ht="15.75" customHeight="1" x14ac:dyDescent="0.25">
      <c r="A41" s="11"/>
      <c r="B41" s="6"/>
      <c r="C41" s="10">
        <f>SUM(C37:C40)</f>
        <v>8</v>
      </c>
      <c r="D41" s="10">
        <f>SUM(D37:D40)</f>
        <v>8</v>
      </c>
      <c r="E41" s="10">
        <f>SUM(E37:E40)</f>
        <v>288</v>
      </c>
    </row>
    <row r="42" spans="1:13" ht="15.75" customHeight="1" x14ac:dyDescent="0.25">
      <c r="A42" s="4" t="s">
        <v>64</v>
      </c>
      <c r="B42" s="155" t="s">
        <v>65</v>
      </c>
      <c r="C42" s="148"/>
      <c r="D42" s="148"/>
      <c r="E42" s="149"/>
    </row>
    <row r="43" spans="1:13" ht="15.75" customHeight="1" x14ac:dyDescent="0.25">
      <c r="A43" s="158" t="s">
        <v>19</v>
      </c>
      <c r="B43" s="149"/>
      <c r="C43" s="10">
        <f>SUM(C31:C32,C34:C35,C37:C40)</f>
        <v>10</v>
      </c>
      <c r="D43" s="10">
        <f>SUM(D31:D32,D34:D35,D37:D40)</f>
        <v>10</v>
      </c>
      <c r="E43" s="10">
        <f>(C43*$D$4)+(D43*$D$4)</f>
        <v>360</v>
      </c>
    </row>
    <row r="44" spans="1:13" ht="15.75" customHeight="1" x14ac:dyDescent="0.25">
      <c r="A44" s="157" t="s">
        <v>21</v>
      </c>
      <c r="B44" s="148"/>
      <c r="C44" s="148"/>
      <c r="D44" s="148"/>
      <c r="E44" s="149"/>
    </row>
    <row r="45" spans="1:13" ht="15.75" customHeight="1" x14ac:dyDescent="0.25">
      <c r="A45" s="4" t="s">
        <v>66</v>
      </c>
      <c r="B45" s="155" t="s">
        <v>67</v>
      </c>
      <c r="C45" s="148"/>
      <c r="D45" s="148"/>
      <c r="E45" s="149"/>
    </row>
    <row r="46" spans="1:13" ht="15.75" customHeight="1" x14ac:dyDescent="0.25">
      <c r="A46" s="159" t="s">
        <v>22</v>
      </c>
      <c r="B46" s="160"/>
      <c r="C46" s="10">
        <f>SUM(C26,C43)</f>
        <v>32</v>
      </c>
      <c r="D46" s="10">
        <f>SUM(D26,D43)</f>
        <v>32</v>
      </c>
    </row>
    <row r="47" spans="1:13" ht="15.75" customHeight="1" x14ac:dyDescent="0.25">
      <c r="A47" s="161"/>
      <c r="B47" s="162"/>
      <c r="C47" s="10">
        <f>SUM(C26,C43)*18</f>
        <v>576</v>
      </c>
      <c r="D47" s="10">
        <f>SUM(D26,D43)*18</f>
        <v>576</v>
      </c>
      <c r="E47" s="10">
        <f>SUM(E26,E43)</f>
        <v>1152</v>
      </c>
    </row>
    <row r="48" spans="1:13" ht="15.75" customHeight="1" x14ac:dyDescent="0.25">
      <c r="A48" s="4" t="s">
        <v>35</v>
      </c>
      <c r="B48" s="155" t="s">
        <v>23</v>
      </c>
      <c r="C48" s="148"/>
      <c r="D48" s="148"/>
      <c r="E48" s="149"/>
    </row>
    <row r="49" spans="1:5" ht="15.75" customHeight="1" x14ac:dyDescent="0.25">
      <c r="A49" s="6">
        <v>1</v>
      </c>
      <c r="B49" s="6" t="s">
        <v>24</v>
      </c>
      <c r="C49" s="6">
        <v>1</v>
      </c>
      <c r="D49" s="6">
        <v>1</v>
      </c>
      <c r="E49" s="6">
        <f>((C49*$C$4)+(D49*$D$4))-E51</f>
        <v>30</v>
      </c>
    </row>
    <row r="50" spans="1:5" ht="15.75" customHeight="1" x14ac:dyDescent="0.25">
      <c r="A50" s="6">
        <v>2</v>
      </c>
      <c r="B50" s="6" t="s">
        <v>68</v>
      </c>
      <c r="C50" s="6">
        <v>1</v>
      </c>
      <c r="D50" s="6">
        <v>1</v>
      </c>
      <c r="E50" s="6">
        <f>(C50*$D$4)+(D50*$D$4)</f>
        <v>36</v>
      </c>
    </row>
    <row r="51" spans="1:5" ht="15.75" customHeight="1" x14ac:dyDescent="0.25">
      <c r="A51" s="6">
        <v>3</v>
      </c>
      <c r="B51" s="6" t="s">
        <v>26</v>
      </c>
      <c r="C51" s="6">
        <v>3</v>
      </c>
      <c r="D51" s="6">
        <v>3</v>
      </c>
      <c r="E51" s="6">
        <f>SUM(C51:D51)</f>
        <v>6</v>
      </c>
    </row>
    <row r="52" spans="1:5" ht="15.75" customHeight="1" x14ac:dyDescent="0.25"/>
    <row r="53" spans="1:5" ht="15.75" customHeight="1" x14ac:dyDescent="0.25"/>
    <row r="54" spans="1:5" ht="15.75" customHeight="1" x14ac:dyDescent="0.25"/>
    <row r="55" spans="1:5" ht="15.75" customHeight="1" x14ac:dyDescent="0.25"/>
    <row r="56" spans="1:5" ht="15.75" customHeight="1" x14ac:dyDescent="0.25"/>
    <row r="57" spans="1:5" ht="15.75" customHeight="1" x14ac:dyDescent="0.25"/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5.75" customHeight="1" x14ac:dyDescent="0.25"/>
    <row r="64" spans="1: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2">
    <mergeCell ref="B45:E45"/>
    <mergeCell ref="A46:B47"/>
    <mergeCell ref="B48:E48"/>
    <mergeCell ref="A7:E7"/>
    <mergeCell ref="B8:E8"/>
    <mergeCell ref="B24:E24"/>
    <mergeCell ref="A27:E27"/>
    <mergeCell ref="B28:E28"/>
    <mergeCell ref="B29:E29"/>
    <mergeCell ref="B30:E30"/>
    <mergeCell ref="B33:E33"/>
    <mergeCell ref="B36:E36"/>
    <mergeCell ref="B42:E42"/>
    <mergeCell ref="A43:B43"/>
    <mergeCell ref="A44:E44"/>
    <mergeCell ref="B1:E1"/>
    <mergeCell ref="A2:E2"/>
    <mergeCell ref="A3:A5"/>
    <mergeCell ref="B3:B5"/>
    <mergeCell ref="C3:D3"/>
    <mergeCell ref="E3:E5"/>
    <mergeCell ref="C5:D5"/>
  </mergeCells>
  <printOptions horizontalCentered="1"/>
  <pageMargins left="0" right="0" top="0" bottom="0" header="0" footer="0"/>
  <pageSetup paperSize="9" scale="11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N46"/>
  <sheetViews>
    <sheetView topLeftCell="A34" workbookViewId="0">
      <selection activeCell="D47" sqref="D47"/>
    </sheetView>
  </sheetViews>
  <sheetFormatPr defaultRowHeight="15" x14ac:dyDescent="0.25"/>
  <cols>
    <col min="1" max="1" width="5.7109375" style="103" bestFit="1" customWidth="1"/>
    <col min="2" max="2" width="55.28515625" style="103" bestFit="1" customWidth="1"/>
    <col min="3" max="5" width="6.5703125" style="103" customWidth="1"/>
    <col min="6" max="6" width="10.140625" style="103" customWidth="1"/>
    <col min="7" max="7" width="1.85546875" style="103" customWidth="1"/>
    <col min="8" max="16384" width="9.140625" style="103"/>
  </cols>
  <sheetData>
    <row r="1" spans="1:11" ht="32.25" customHeight="1" x14ac:dyDescent="0.25">
      <c r="A1" s="102" t="s">
        <v>0</v>
      </c>
      <c r="B1" s="180" t="s">
        <v>1</v>
      </c>
      <c r="C1" s="180"/>
      <c r="D1" s="180"/>
      <c r="E1" s="180"/>
      <c r="F1" s="180"/>
    </row>
    <row r="2" spans="1:11" ht="15.75" x14ac:dyDescent="0.25">
      <c r="A2" s="181" t="s">
        <v>213</v>
      </c>
      <c r="B2" s="182"/>
      <c r="C2" s="182"/>
      <c r="D2" s="182"/>
      <c r="E2" s="182"/>
      <c r="F2" s="182"/>
    </row>
    <row r="3" spans="1:11" ht="23.25" customHeight="1" x14ac:dyDescent="0.25">
      <c r="A3" s="183" t="s">
        <v>2</v>
      </c>
      <c r="B3" s="183" t="s">
        <v>3</v>
      </c>
      <c r="C3" s="184" t="s">
        <v>4</v>
      </c>
      <c r="D3" s="185"/>
      <c r="E3" s="186"/>
      <c r="F3" s="187" t="s">
        <v>5</v>
      </c>
    </row>
    <row r="4" spans="1:11" x14ac:dyDescent="0.25">
      <c r="A4" s="183"/>
      <c r="B4" s="183"/>
      <c r="C4" s="104">
        <v>18</v>
      </c>
      <c r="D4" s="104">
        <v>18</v>
      </c>
      <c r="E4" s="104">
        <v>2</v>
      </c>
      <c r="F4" s="188"/>
      <c r="I4" s="105"/>
    </row>
    <row r="5" spans="1:11" ht="15" customHeight="1" x14ac:dyDescent="0.25">
      <c r="A5" s="183"/>
      <c r="B5" s="183"/>
      <c r="C5" s="184" t="s">
        <v>6</v>
      </c>
      <c r="D5" s="185"/>
      <c r="E5" s="186"/>
      <c r="F5" s="189"/>
    </row>
    <row r="6" spans="1:11" x14ac:dyDescent="0.25">
      <c r="A6" s="106">
        <v>1</v>
      </c>
      <c r="B6" s="106">
        <v>2</v>
      </c>
      <c r="C6" s="106">
        <v>3</v>
      </c>
      <c r="D6" s="106">
        <v>4</v>
      </c>
      <c r="E6" s="106"/>
      <c r="F6" s="106">
        <v>6</v>
      </c>
    </row>
    <row r="7" spans="1:11" x14ac:dyDescent="0.25">
      <c r="A7" s="172" t="s">
        <v>7</v>
      </c>
      <c r="B7" s="172"/>
      <c r="C7" s="172"/>
      <c r="D7" s="172"/>
      <c r="E7" s="172"/>
      <c r="F7" s="172"/>
    </row>
    <row r="8" spans="1:11" x14ac:dyDescent="0.25">
      <c r="A8" s="107" t="s">
        <v>8</v>
      </c>
      <c r="B8" s="173" t="s">
        <v>9</v>
      </c>
      <c r="C8" s="173"/>
      <c r="D8" s="173"/>
      <c r="E8" s="173"/>
      <c r="F8" s="173"/>
    </row>
    <row r="9" spans="1:11" x14ac:dyDescent="0.25">
      <c r="A9" s="108">
        <v>1</v>
      </c>
      <c r="B9" s="108" t="s">
        <v>10</v>
      </c>
      <c r="C9" s="108">
        <v>3</v>
      </c>
      <c r="D9" s="108">
        <v>3</v>
      </c>
      <c r="E9" s="108"/>
      <c r="F9" s="108">
        <f>(C9*$D$4)+(D9*$D$4)</f>
        <v>108</v>
      </c>
    </row>
    <row r="10" spans="1:11" x14ac:dyDescent="0.25">
      <c r="A10" s="108">
        <v>2</v>
      </c>
      <c r="B10" s="108" t="s">
        <v>46</v>
      </c>
      <c r="C10" s="108">
        <v>2</v>
      </c>
      <c r="D10" s="108">
        <v>2</v>
      </c>
      <c r="E10" s="108"/>
      <c r="F10" s="108">
        <f t="shared" ref="F10:F22" si="0">(C10*$D$4)+(D10*$D$4)</f>
        <v>72</v>
      </c>
    </row>
    <row r="11" spans="1:11" x14ac:dyDescent="0.25">
      <c r="A11" s="108">
        <v>3</v>
      </c>
      <c r="B11" s="108" t="s">
        <v>31</v>
      </c>
      <c r="C11" s="108">
        <v>2</v>
      </c>
      <c r="D11" s="108">
        <v>2</v>
      </c>
      <c r="E11" s="108"/>
      <c r="F11" s="108">
        <f t="shared" si="0"/>
        <v>72</v>
      </c>
    </row>
    <row r="12" spans="1:11" x14ac:dyDescent="0.25">
      <c r="A12" s="108">
        <v>4</v>
      </c>
      <c r="B12" s="108" t="s">
        <v>11</v>
      </c>
      <c r="C12" s="108">
        <v>2</v>
      </c>
      <c r="D12" s="108">
        <v>2</v>
      </c>
      <c r="E12" s="108"/>
      <c r="F12" s="108">
        <f t="shared" si="0"/>
        <v>72</v>
      </c>
      <c r="K12" s="108"/>
    </row>
    <row r="13" spans="1:11" x14ac:dyDescent="0.25">
      <c r="A13" s="108">
        <v>5</v>
      </c>
      <c r="B13" s="108" t="s">
        <v>47</v>
      </c>
      <c r="C13" s="108">
        <v>0</v>
      </c>
      <c r="D13" s="108">
        <v>1</v>
      </c>
      <c r="E13" s="108"/>
      <c r="F13" s="108">
        <f t="shared" si="0"/>
        <v>18</v>
      </c>
      <c r="K13" s="108"/>
    </row>
    <row r="14" spans="1:11" x14ac:dyDescent="0.25">
      <c r="A14" s="108">
        <v>6</v>
      </c>
      <c r="B14" s="108" t="s">
        <v>37</v>
      </c>
      <c r="C14" s="108">
        <v>4</v>
      </c>
      <c r="D14" s="108">
        <v>3</v>
      </c>
      <c r="E14" s="108"/>
      <c r="F14" s="108">
        <f t="shared" si="0"/>
        <v>126</v>
      </c>
      <c r="K14" s="108"/>
    </row>
    <row r="15" spans="1:11" x14ac:dyDescent="0.25">
      <c r="A15" s="108">
        <v>7</v>
      </c>
      <c r="B15" s="108" t="s">
        <v>38</v>
      </c>
      <c r="C15" s="108">
        <v>2</v>
      </c>
      <c r="D15" s="108">
        <v>3</v>
      </c>
      <c r="E15" s="108"/>
      <c r="F15" s="108">
        <f t="shared" si="0"/>
        <v>90</v>
      </c>
      <c r="K15" s="108"/>
    </row>
    <row r="16" spans="1:11" x14ac:dyDescent="0.25">
      <c r="A16" s="108">
        <v>8</v>
      </c>
      <c r="B16" s="108" t="s">
        <v>48</v>
      </c>
      <c r="C16" s="108">
        <v>2</v>
      </c>
      <c r="D16" s="108">
        <v>2</v>
      </c>
      <c r="E16" s="108"/>
      <c r="F16" s="108">
        <f t="shared" si="0"/>
        <v>72</v>
      </c>
      <c r="K16" s="108"/>
    </row>
    <row r="17" spans="1:7" x14ac:dyDescent="0.25">
      <c r="A17" s="108">
        <v>9</v>
      </c>
      <c r="B17" s="108" t="s">
        <v>41</v>
      </c>
      <c r="C17" s="108">
        <v>2</v>
      </c>
      <c r="D17" s="108">
        <v>2</v>
      </c>
      <c r="E17" s="108"/>
      <c r="F17" s="108">
        <f t="shared" si="0"/>
        <v>72</v>
      </c>
      <c r="G17" s="109"/>
    </row>
    <row r="18" spans="1:7" x14ac:dyDescent="0.25">
      <c r="A18" s="108">
        <v>10</v>
      </c>
      <c r="B18" s="108" t="s">
        <v>49</v>
      </c>
      <c r="C18" s="108">
        <v>2</v>
      </c>
      <c r="D18" s="108">
        <v>2</v>
      </c>
      <c r="E18" s="108"/>
      <c r="F18" s="108">
        <f t="shared" si="0"/>
        <v>72</v>
      </c>
      <c r="G18" s="109"/>
    </row>
    <row r="19" spans="1:7" x14ac:dyDescent="0.25">
      <c r="A19" s="108">
        <v>11</v>
      </c>
      <c r="B19" s="108" t="s">
        <v>43</v>
      </c>
      <c r="C19" s="108">
        <v>2</v>
      </c>
      <c r="D19" s="108">
        <v>2</v>
      </c>
      <c r="E19" s="108"/>
      <c r="F19" s="108">
        <f t="shared" si="0"/>
        <v>72</v>
      </c>
    </row>
    <row r="20" spans="1:7" x14ac:dyDescent="0.25">
      <c r="A20" s="108">
        <v>12</v>
      </c>
      <c r="B20" s="108" t="s">
        <v>13</v>
      </c>
      <c r="C20" s="108">
        <v>1</v>
      </c>
      <c r="D20" s="108">
        <v>0</v>
      </c>
      <c r="E20" s="108"/>
      <c r="F20" s="108">
        <f t="shared" si="0"/>
        <v>18</v>
      </c>
      <c r="G20" s="109"/>
    </row>
    <row r="21" spans="1:7" x14ac:dyDescent="0.25">
      <c r="A21" s="108">
        <v>13</v>
      </c>
      <c r="B21" s="108" t="s">
        <v>14</v>
      </c>
      <c r="C21" s="108">
        <v>0</v>
      </c>
      <c r="D21" s="108">
        <v>1</v>
      </c>
      <c r="E21" s="108"/>
      <c r="F21" s="108">
        <f t="shared" si="0"/>
        <v>18</v>
      </c>
      <c r="G21" s="109"/>
    </row>
    <row r="22" spans="1:7" x14ac:dyDescent="0.25">
      <c r="A22" s="108">
        <v>14</v>
      </c>
      <c r="B22" s="108" t="s">
        <v>16</v>
      </c>
      <c r="C22" s="108">
        <v>2</v>
      </c>
      <c r="D22" s="108">
        <v>2</v>
      </c>
      <c r="E22" s="108"/>
      <c r="F22" s="108">
        <f t="shared" si="0"/>
        <v>72</v>
      </c>
    </row>
    <row r="23" spans="1:7" hidden="1" x14ac:dyDescent="0.25">
      <c r="C23" s="110">
        <f>SUM(C9:C22)</f>
        <v>26</v>
      </c>
      <c r="D23" s="111">
        <f>SUM(D9:D22)</f>
        <v>27</v>
      </c>
      <c r="E23" s="111"/>
      <c r="F23" s="111">
        <f>SUM(F9:F22)</f>
        <v>954</v>
      </c>
    </row>
    <row r="24" spans="1:7" x14ac:dyDescent="0.25">
      <c r="A24" s="107" t="s">
        <v>0</v>
      </c>
      <c r="B24" s="173" t="s">
        <v>50</v>
      </c>
      <c r="C24" s="173"/>
      <c r="D24" s="173"/>
      <c r="E24" s="173"/>
      <c r="F24" s="173"/>
    </row>
    <row r="25" spans="1:7" x14ac:dyDescent="0.25">
      <c r="A25" s="108">
        <v>1</v>
      </c>
      <c r="B25" s="108" t="s">
        <v>127</v>
      </c>
      <c r="C25" s="108">
        <v>1</v>
      </c>
      <c r="D25" s="108">
        <v>1</v>
      </c>
      <c r="E25" s="108"/>
      <c r="F25" s="108">
        <f>(C25*$C$4)+(D25*$D$4)</f>
        <v>36</v>
      </c>
    </row>
    <row r="26" spans="1:7" x14ac:dyDescent="0.25">
      <c r="B26" s="112" t="s">
        <v>17</v>
      </c>
      <c r="C26" s="113">
        <f>SUM(C9:C22,C25)</f>
        <v>27</v>
      </c>
      <c r="D26" s="113">
        <f>SUM(D23,D25)</f>
        <v>28</v>
      </c>
      <c r="E26" s="113"/>
      <c r="F26" s="113">
        <f>SUM(F23,F25)</f>
        <v>990</v>
      </c>
    </row>
    <row r="27" spans="1:7" x14ac:dyDescent="0.25">
      <c r="A27" s="172" t="s">
        <v>52</v>
      </c>
      <c r="B27" s="172"/>
      <c r="C27" s="172"/>
      <c r="D27" s="172"/>
      <c r="E27" s="172"/>
      <c r="F27" s="172"/>
    </row>
    <row r="28" spans="1:7" x14ac:dyDescent="0.25">
      <c r="A28" s="107" t="s">
        <v>27</v>
      </c>
      <c r="B28" s="173" t="s">
        <v>53</v>
      </c>
      <c r="C28" s="173"/>
      <c r="D28" s="173"/>
      <c r="E28" s="173"/>
      <c r="F28" s="173"/>
    </row>
    <row r="29" spans="1:7" x14ac:dyDescent="0.25">
      <c r="A29" s="107" t="s">
        <v>56</v>
      </c>
      <c r="B29" s="173" t="s">
        <v>57</v>
      </c>
      <c r="C29" s="173"/>
      <c r="D29" s="173"/>
      <c r="E29" s="173"/>
      <c r="F29" s="173"/>
    </row>
    <row r="30" spans="1:7" ht="20.25" customHeight="1" x14ac:dyDescent="0.25">
      <c r="A30" s="107">
        <v>1</v>
      </c>
      <c r="B30" s="173" t="s">
        <v>58</v>
      </c>
      <c r="C30" s="173"/>
      <c r="D30" s="173"/>
      <c r="E30" s="173"/>
      <c r="F30" s="173"/>
    </row>
    <row r="31" spans="1:7" x14ac:dyDescent="0.25">
      <c r="A31" s="107">
        <v>2</v>
      </c>
      <c r="B31" s="173" t="s">
        <v>59</v>
      </c>
      <c r="C31" s="173"/>
      <c r="D31" s="173"/>
      <c r="E31" s="173"/>
      <c r="F31" s="173"/>
    </row>
    <row r="32" spans="1:7" x14ac:dyDescent="0.25">
      <c r="A32" s="114" t="s">
        <v>102</v>
      </c>
      <c r="B32" s="140" t="s">
        <v>214</v>
      </c>
      <c r="C32" s="117">
        <v>4</v>
      </c>
      <c r="D32" s="117">
        <v>3</v>
      </c>
      <c r="E32" s="117"/>
      <c r="F32" s="108">
        <f>(C32*$D$4)+(D32*$D$4)</f>
        <v>126</v>
      </c>
    </row>
    <row r="33" spans="1:14" x14ac:dyDescent="0.25">
      <c r="A33" s="114" t="s">
        <v>108</v>
      </c>
      <c r="B33" s="115" t="s">
        <v>109</v>
      </c>
      <c r="C33" s="117"/>
      <c r="D33" s="117"/>
      <c r="E33" s="117">
        <v>32</v>
      </c>
      <c r="F33" s="108">
        <f>(C33*$D$4)+(D33*$D$4)+(E33*$E$4)</f>
        <v>64</v>
      </c>
    </row>
    <row r="34" spans="1:14" x14ac:dyDescent="0.25">
      <c r="A34" s="107" t="s">
        <v>60</v>
      </c>
      <c r="B34" s="173" t="s">
        <v>61</v>
      </c>
      <c r="C34" s="173"/>
      <c r="D34" s="173"/>
      <c r="E34" s="173"/>
      <c r="F34" s="173"/>
      <c r="J34" s="118"/>
      <c r="K34" s="118"/>
      <c r="L34" s="118"/>
      <c r="M34" s="118"/>
      <c r="N34" s="118"/>
    </row>
    <row r="35" spans="1:14" x14ac:dyDescent="0.25">
      <c r="A35" s="116">
        <v>1</v>
      </c>
      <c r="B35" s="143" t="s">
        <v>258</v>
      </c>
      <c r="C35" s="108">
        <v>1</v>
      </c>
      <c r="D35" s="108">
        <v>1</v>
      </c>
      <c r="E35" s="108"/>
      <c r="F35" s="108">
        <f>(C35*$C$4)+(D35*$D$4)</f>
        <v>36</v>
      </c>
    </row>
    <row r="36" spans="1:14" x14ac:dyDescent="0.25">
      <c r="A36" s="116"/>
      <c r="B36" s="108"/>
      <c r="C36" s="113">
        <f>SUM(C35:C35)</f>
        <v>1</v>
      </c>
      <c r="D36" s="113">
        <f>SUM(D35:D35)</f>
        <v>1</v>
      </c>
      <c r="E36" s="113"/>
      <c r="F36" s="113">
        <f>SUM(F32:F33,F35)</f>
        <v>226</v>
      </c>
    </row>
    <row r="37" spans="1:14" x14ac:dyDescent="0.25">
      <c r="A37" s="107" t="s">
        <v>64</v>
      </c>
      <c r="B37" s="173" t="s">
        <v>65</v>
      </c>
      <c r="C37" s="173"/>
      <c r="D37" s="173"/>
      <c r="E37" s="173"/>
      <c r="F37" s="173"/>
    </row>
    <row r="38" spans="1:14" x14ac:dyDescent="0.25">
      <c r="A38" s="178" t="s">
        <v>19</v>
      </c>
      <c r="B38" s="179"/>
      <c r="C38" s="113">
        <f>SUM(C32:C33,C35)</f>
        <v>5</v>
      </c>
      <c r="D38" s="113">
        <f>SUM(D32:D33,D35)</f>
        <v>4</v>
      </c>
      <c r="E38" s="113"/>
      <c r="F38" s="113">
        <f>(C38*$C$4)+(D38*$D$4)</f>
        <v>162</v>
      </c>
    </row>
    <row r="39" spans="1:14" x14ac:dyDescent="0.25">
      <c r="A39" s="172" t="s">
        <v>21</v>
      </c>
      <c r="B39" s="172"/>
      <c r="C39" s="172"/>
      <c r="D39" s="172"/>
      <c r="E39" s="172"/>
      <c r="F39" s="172"/>
    </row>
    <row r="40" spans="1:14" x14ac:dyDescent="0.25">
      <c r="A40" s="107" t="s">
        <v>66</v>
      </c>
      <c r="B40" s="173" t="s">
        <v>67</v>
      </c>
      <c r="C40" s="173"/>
      <c r="D40" s="173"/>
      <c r="E40" s="173"/>
      <c r="F40" s="173"/>
    </row>
    <row r="41" spans="1:14" x14ac:dyDescent="0.25">
      <c r="A41" s="174" t="s">
        <v>22</v>
      </c>
      <c r="B41" s="175"/>
      <c r="C41" s="113">
        <f>SUM(C26,C38)</f>
        <v>32</v>
      </c>
      <c r="D41" s="113">
        <f>SUM(D26,D38)</f>
        <v>32</v>
      </c>
      <c r="E41" s="119"/>
    </row>
    <row r="42" spans="1:14" x14ac:dyDescent="0.25">
      <c r="A42" s="176"/>
      <c r="B42" s="177"/>
      <c r="C42" s="113">
        <f>SUM(C26,C38)*18</f>
        <v>576</v>
      </c>
      <c r="D42" s="113">
        <f>SUM(D26,D38)*18</f>
        <v>576</v>
      </c>
      <c r="E42" s="113"/>
      <c r="F42" s="113">
        <f>SUM(F26,F38)</f>
        <v>1152</v>
      </c>
    </row>
    <row r="43" spans="1:14" x14ac:dyDescent="0.25">
      <c r="A43" s="107" t="s">
        <v>35</v>
      </c>
      <c r="B43" s="173" t="s">
        <v>23</v>
      </c>
      <c r="C43" s="173"/>
      <c r="D43" s="173"/>
      <c r="E43" s="173"/>
      <c r="F43" s="173"/>
    </row>
    <row r="44" spans="1:14" x14ac:dyDescent="0.25">
      <c r="A44" s="108">
        <v>1</v>
      </c>
      <c r="B44" s="108" t="s">
        <v>24</v>
      </c>
      <c r="C44" s="108">
        <v>1</v>
      </c>
      <c r="D44" s="108">
        <v>1</v>
      </c>
      <c r="E44" s="108"/>
      <c r="F44" s="108">
        <f>((C44*$C$4)+(D44*$D$4))-F46</f>
        <v>30</v>
      </c>
    </row>
    <row r="45" spans="1:14" x14ac:dyDescent="0.25">
      <c r="A45" s="108">
        <v>2</v>
      </c>
      <c r="B45" s="108" t="s">
        <v>68</v>
      </c>
      <c r="C45" s="108">
        <v>1</v>
      </c>
      <c r="D45" s="108">
        <v>1</v>
      </c>
      <c r="E45" s="108"/>
      <c r="F45" s="108">
        <f>(C45*$D$4)+(D45*$D$4)</f>
        <v>36</v>
      </c>
    </row>
    <row r="46" spans="1:14" x14ac:dyDescent="0.25">
      <c r="A46" s="108">
        <v>3</v>
      </c>
      <c r="B46" s="108" t="s">
        <v>26</v>
      </c>
      <c r="C46" s="120">
        <v>3</v>
      </c>
      <c r="D46" s="120">
        <v>3</v>
      </c>
      <c r="E46" s="108"/>
      <c r="F46" s="108">
        <f>SUM(C46:D46)</f>
        <v>6</v>
      </c>
    </row>
  </sheetData>
  <mergeCells count="22">
    <mergeCell ref="B1:F1"/>
    <mergeCell ref="A2:F2"/>
    <mergeCell ref="A3:A5"/>
    <mergeCell ref="B3:B5"/>
    <mergeCell ref="C3:E3"/>
    <mergeCell ref="F3:F5"/>
    <mergeCell ref="C5:E5"/>
    <mergeCell ref="A7:F7"/>
    <mergeCell ref="B8:F8"/>
    <mergeCell ref="B24:F24"/>
    <mergeCell ref="A27:F27"/>
    <mergeCell ref="B28:F28"/>
    <mergeCell ref="A39:F39"/>
    <mergeCell ref="B40:F40"/>
    <mergeCell ref="A41:B42"/>
    <mergeCell ref="B43:F43"/>
    <mergeCell ref="B29:F29"/>
    <mergeCell ref="B30:F30"/>
    <mergeCell ref="B31:F31"/>
    <mergeCell ref="B34:F34"/>
    <mergeCell ref="B37:F37"/>
    <mergeCell ref="A38:B38"/>
  </mergeCells>
  <printOptions horizontalCentered="1"/>
  <pageMargins left="0" right="0" top="0" bottom="0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0000"/>
  </sheetPr>
  <dimension ref="A1:K1001"/>
  <sheetViews>
    <sheetView topLeftCell="A24" workbookViewId="0">
      <selection activeCell="B39" sqref="B39"/>
    </sheetView>
  </sheetViews>
  <sheetFormatPr defaultColWidth="14.42578125" defaultRowHeight="15" customHeight="1" x14ac:dyDescent="0.25"/>
  <cols>
    <col min="1" max="1" width="6" customWidth="1"/>
    <col min="2" max="2" width="55.28515625" customWidth="1"/>
    <col min="3" max="5" width="7.42578125" customWidth="1"/>
    <col min="6" max="6" width="8.7109375" customWidth="1"/>
    <col min="7" max="7" width="1.85546875" customWidth="1"/>
    <col min="8" max="10" width="8.7109375" customWidth="1"/>
  </cols>
  <sheetData>
    <row r="1" spans="1:10" ht="32.25" customHeight="1" x14ac:dyDescent="0.25">
      <c r="A1" s="1" t="s">
        <v>0</v>
      </c>
      <c r="B1" s="145" t="s">
        <v>1</v>
      </c>
      <c r="C1" s="146"/>
      <c r="D1" s="146"/>
      <c r="E1" s="146"/>
      <c r="F1" s="146"/>
    </row>
    <row r="2" spans="1:10" x14ac:dyDescent="0.25">
      <c r="A2" s="171" t="s">
        <v>91</v>
      </c>
      <c r="B2" s="148"/>
      <c r="C2" s="148"/>
      <c r="D2" s="148"/>
      <c r="E2" s="148"/>
      <c r="F2" s="149"/>
    </row>
    <row r="3" spans="1:10" ht="22.5" customHeight="1" x14ac:dyDescent="0.25">
      <c r="A3" s="150" t="s">
        <v>2</v>
      </c>
      <c r="B3" s="150" t="s">
        <v>3</v>
      </c>
      <c r="C3" s="190" t="s">
        <v>4</v>
      </c>
      <c r="D3" s="191"/>
      <c r="E3" s="160"/>
      <c r="F3" s="167" t="s">
        <v>5</v>
      </c>
    </row>
    <row r="4" spans="1:10" x14ac:dyDescent="0.25">
      <c r="A4" s="151"/>
      <c r="B4" s="151"/>
      <c r="C4" s="2">
        <v>18</v>
      </c>
      <c r="D4" s="2">
        <v>18</v>
      </c>
      <c r="E4" s="2">
        <v>2</v>
      </c>
      <c r="F4" s="151"/>
    </row>
    <row r="5" spans="1:10" x14ac:dyDescent="0.25">
      <c r="A5" s="152"/>
      <c r="B5" s="152"/>
      <c r="C5" s="192" t="s">
        <v>6</v>
      </c>
      <c r="D5" s="146"/>
      <c r="E5" s="162"/>
      <c r="F5" s="152"/>
    </row>
    <row r="6" spans="1:10" x14ac:dyDescent="0.25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</row>
    <row r="7" spans="1:10" x14ac:dyDescent="0.25">
      <c r="A7" s="157" t="s">
        <v>7</v>
      </c>
      <c r="B7" s="148"/>
      <c r="C7" s="148"/>
      <c r="D7" s="148"/>
      <c r="E7" s="148"/>
      <c r="F7" s="149"/>
    </row>
    <row r="8" spans="1:10" x14ac:dyDescent="0.25">
      <c r="A8" s="4" t="s">
        <v>8</v>
      </c>
      <c r="B8" s="155" t="s">
        <v>9</v>
      </c>
      <c r="C8" s="148"/>
      <c r="D8" s="148"/>
      <c r="E8" s="148"/>
      <c r="F8" s="149"/>
    </row>
    <row r="9" spans="1:10" x14ac:dyDescent="0.25">
      <c r="A9" s="6">
        <v>1</v>
      </c>
      <c r="B9" s="6" t="s">
        <v>10</v>
      </c>
      <c r="C9" s="6">
        <v>3</v>
      </c>
      <c r="D9" s="6">
        <v>3</v>
      </c>
      <c r="E9" s="6"/>
      <c r="F9" s="6">
        <f>(C9*$D$4)+(D9*$D$4)</f>
        <v>108</v>
      </c>
    </row>
    <row r="10" spans="1:10" x14ac:dyDescent="0.25">
      <c r="A10" s="6">
        <v>2</v>
      </c>
      <c r="B10" s="6" t="s">
        <v>31</v>
      </c>
      <c r="C10" s="6">
        <v>2</v>
      </c>
      <c r="D10" s="6">
        <v>2</v>
      </c>
      <c r="E10" s="6"/>
      <c r="F10" s="6">
        <f>(C10*$D$4)+(D10*$D$4)</f>
        <v>72</v>
      </c>
    </row>
    <row r="11" spans="1:10" x14ac:dyDescent="0.25">
      <c r="A11" s="6">
        <v>3</v>
      </c>
      <c r="B11" s="6" t="s">
        <v>11</v>
      </c>
      <c r="C11" s="6">
        <v>2</v>
      </c>
      <c r="D11" s="6">
        <v>2</v>
      </c>
      <c r="E11" s="6"/>
      <c r="F11" s="6">
        <f>(C11*$D$4)+(D11*$D$4)</f>
        <v>72</v>
      </c>
    </row>
    <row r="12" spans="1:10" x14ac:dyDescent="0.25">
      <c r="A12" s="6">
        <v>4</v>
      </c>
      <c r="B12" s="6" t="s">
        <v>92</v>
      </c>
      <c r="C12" s="6">
        <v>1</v>
      </c>
      <c r="D12" s="6">
        <v>1</v>
      </c>
      <c r="E12" s="6"/>
      <c r="F12" s="6">
        <f>(C12*$D$4)+(D12*$D$4)</f>
        <v>36</v>
      </c>
    </row>
    <row r="13" spans="1:10" x14ac:dyDescent="0.25">
      <c r="A13" s="6">
        <v>5</v>
      </c>
      <c r="B13" s="6" t="s">
        <v>16</v>
      </c>
      <c r="C13" s="6">
        <v>2</v>
      </c>
      <c r="D13" s="6">
        <v>2</v>
      </c>
      <c r="E13" s="6"/>
      <c r="F13" s="6">
        <f>(C13*$D$4)+(D13*$D$4)</f>
        <v>72</v>
      </c>
    </row>
    <row r="14" spans="1:10" hidden="1" x14ac:dyDescent="0.25">
      <c r="C14" s="7">
        <f>SUM(C9:C13)</f>
        <v>10</v>
      </c>
      <c r="D14" s="8">
        <f>SUM(D9:D13)</f>
        <v>10</v>
      </c>
      <c r="E14" s="8"/>
      <c r="F14" s="8">
        <f>SUM(F9:F13)</f>
        <v>360</v>
      </c>
    </row>
    <row r="15" spans="1:10" x14ac:dyDescent="0.25">
      <c r="A15" s="4" t="s">
        <v>0</v>
      </c>
      <c r="B15" s="155" t="s">
        <v>50</v>
      </c>
      <c r="C15" s="148"/>
      <c r="D15" s="148"/>
      <c r="E15" s="148"/>
      <c r="F15" s="149"/>
      <c r="J15" s="15"/>
    </row>
    <row r="16" spans="1:10" x14ac:dyDescent="0.25">
      <c r="A16" s="6">
        <v>1</v>
      </c>
      <c r="B16" s="6" t="s">
        <v>93</v>
      </c>
      <c r="C16" s="6">
        <v>2</v>
      </c>
      <c r="D16" s="6">
        <v>2</v>
      </c>
      <c r="E16" s="6"/>
      <c r="F16" s="6">
        <f>(C16*$D$4)+(D16*$D$4)</f>
        <v>72</v>
      </c>
      <c r="G16" s="14"/>
    </row>
    <row r="17" spans="1:11" x14ac:dyDescent="0.25">
      <c r="B17" s="9" t="s">
        <v>17</v>
      </c>
      <c r="C17" s="48">
        <f>SUM(C14,C16)</f>
        <v>12</v>
      </c>
      <c r="D17" s="10">
        <f>SUM(D14,D16)</f>
        <v>12</v>
      </c>
      <c r="E17" s="10"/>
      <c r="F17" s="10">
        <f>SUM(F9:F13,F16)</f>
        <v>432</v>
      </c>
    </row>
    <row r="18" spans="1:11" x14ac:dyDescent="0.25">
      <c r="A18" s="157" t="s">
        <v>52</v>
      </c>
      <c r="B18" s="148"/>
      <c r="C18" s="148"/>
      <c r="D18" s="148"/>
      <c r="E18" s="148"/>
      <c r="F18" s="149"/>
    </row>
    <row r="19" spans="1:11" x14ac:dyDescent="0.25">
      <c r="A19" s="4" t="s">
        <v>27</v>
      </c>
      <c r="B19" s="155" t="s">
        <v>53</v>
      </c>
      <c r="C19" s="148"/>
      <c r="D19" s="148"/>
      <c r="E19" s="148"/>
      <c r="F19" s="149"/>
    </row>
    <row r="20" spans="1:11" x14ac:dyDescent="0.25">
      <c r="A20" s="4">
        <v>1</v>
      </c>
      <c r="B20" s="155" t="s">
        <v>58</v>
      </c>
      <c r="C20" s="148"/>
      <c r="D20" s="148"/>
      <c r="E20" s="148"/>
      <c r="F20" s="149"/>
    </row>
    <row r="21" spans="1:11" ht="15.75" customHeight="1" x14ac:dyDescent="0.25">
      <c r="A21" s="49" t="s">
        <v>94</v>
      </c>
      <c r="B21" s="6" t="s">
        <v>95</v>
      </c>
      <c r="C21" s="6">
        <v>1</v>
      </c>
      <c r="D21" s="6">
        <v>1</v>
      </c>
      <c r="E21" s="6"/>
      <c r="F21" s="6">
        <f>(C21*$D$4)+(D21*$D$4)</f>
        <v>36</v>
      </c>
      <c r="K21" s="50"/>
    </row>
    <row r="22" spans="1:11" ht="15.75" customHeight="1" x14ac:dyDescent="0.25">
      <c r="A22" s="49" t="s">
        <v>96</v>
      </c>
      <c r="B22" s="18" t="s">
        <v>97</v>
      </c>
      <c r="C22" s="51">
        <v>1</v>
      </c>
      <c r="D22" s="6">
        <v>1</v>
      </c>
      <c r="E22" s="6"/>
      <c r="F22" s="6">
        <f>(C22*2)+(D22*$D$4)</f>
        <v>20</v>
      </c>
    </row>
    <row r="23" spans="1:11" ht="18" customHeight="1" x14ac:dyDescent="0.25">
      <c r="A23" s="4">
        <v>2</v>
      </c>
      <c r="B23" s="193" t="s">
        <v>98</v>
      </c>
      <c r="C23" s="148"/>
      <c r="D23" s="148"/>
      <c r="E23" s="148"/>
      <c r="F23" s="149"/>
    </row>
    <row r="24" spans="1:11" ht="15.75" customHeight="1" x14ac:dyDescent="0.25">
      <c r="A24" s="4" t="s">
        <v>56</v>
      </c>
      <c r="B24" s="155" t="s">
        <v>57</v>
      </c>
      <c r="C24" s="148"/>
      <c r="D24" s="148"/>
      <c r="E24" s="148"/>
      <c r="F24" s="149"/>
    </row>
    <row r="25" spans="1:11" ht="15.75" customHeight="1" x14ac:dyDescent="0.25">
      <c r="A25" s="4">
        <v>1</v>
      </c>
      <c r="B25" s="155" t="s">
        <v>58</v>
      </c>
      <c r="C25" s="148"/>
      <c r="D25" s="148"/>
      <c r="E25" s="148"/>
      <c r="F25" s="149"/>
    </row>
    <row r="26" spans="1:11" ht="15.75" customHeight="1" x14ac:dyDescent="0.25">
      <c r="A26" s="11" t="s">
        <v>71</v>
      </c>
      <c r="B26" s="43" t="s">
        <v>77</v>
      </c>
      <c r="C26" s="6">
        <v>3</v>
      </c>
      <c r="D26" s="6">
        <v>2</v>
      </c>
      <c r="E26" s="6"/>
      <c r="F26" s="6">
        <f>(C26*$D$4)+(D26*$D$4)</f>
        <v>90</v>
      </c>
    </row>
    <row r="27" spans="1:11" ht="15.75" customHeight="1" x14ac:dyDescent="0.25">
      <c r="A27" s="11" t="s">
        <v>96</v>
      </c>
      <c r="B27" s="43" t="s">
        <v>85</v>
      </c>
      <c r="C27" s="6">
        <v>1</v>
      </c>
      <c r="D27" s="6">
        <v>1</v>
      </c>
      <c r="E27" s="6"/>
      <c r="F27" s="6">
        <f>(C27*$D$4)+(D27*$D$4)</f>
        <v>36</v>
      </c>
    </row>
    <row r="28" spans="1:11" ht="15.75" customHeight="1" x14ac:dyDescent="0.25">
      <c r="A28" s="11" t="s">
        <v>99</v>
      </c>
      <c r="B28" s="43" t="s">
        <v>89</v>
      </c>
      <c r="C28" s="6">
        <v>2</v>
      </c>
      <c r="D28" s="6">
        <v>3</v>
      </c>
      <c r="E28" s="6"/>
      <c r="F28" s="6">
        <f>(C28*$D$4)+(D28*$D$4)</f>
        <v>90</v>
      </c>
    </row>
    <row r="29" spans="1:11" ht="15.75" customHeight="1" x14ac:dyDescent="0.25">
      <c r="A29" s="11" t="s">
        <v>100</v>
      </c>
      <c r="B29" s="43" t="s">
        <v>90</v>
      </c>
      <c r="C29" s="6">
        <v>2</v>
      </c>
      <c r="D29" s="6">
        <v>2</v>
      </c>
      <c r="E29" s="6"/>
      <c r="F29" s="6">
        <f>(C29*$D$4)+(D29*$D$4)</f>
        <v>72</v>
      </c>
    </row>
    <row r="30" spans="1:11" ht="15.75" customHeight="1" x14ac:dyDescent="0.25">
      <c r="A30" s="11" t="s">
        <v>101</v>
      </c>
      <c r="B30" s="43" t="s">
        <v>86</v>
      </c>
      <c r="C30" s="6">
        <v>1</v>
      </c>
      <c r="D30" s="6">
        <v>1</v>
      </c>
      <c r="E30" s="6"/>
      <c r="F30" s="6">
        <f>(C30*$D$4)+(D30*$D$4)</f>
        <v>36</v>
      </c>
    </row>
    <row r="31" spans="1:11" ht="15.75" customHeight="1" x14ac:dyDescent="0.25">
      <c r="A31" s="11">
        <v>2</v>
      </c>
      <c r="B31" s="155" t="s">
        <v>98</v>
      </c>
      <c r="C31" s="148"/>
      <c r="D31" s="148"/>
      <c r="E31" s="148"/>
      <c r="F31" s="149"/>
    </row>
    <row r="32" spans="1:11" ht="15.75" customHeight="1" x14ac:dyDescent="0.25">
      <c r="A32" s="11" t="s">
        <v>102</v>
      </c>
      <c r="B32" s="5" t="s">
        <v>59</v>
      </c>
      <c r="C32" s="52"/>
      <c r="D32" s="52"/>
      <c r="E32" s="52"/>
      <c r="F32" s="40"/>
    </row>
    <row r="33" spans="1:6" ht="15.75" customHeight="1" x14ac:dyDescent="0.25">
      <c r="A33" s="11" t="s">
        <v>103</v>
      </c>
      <c r="B33" s="33" t="s">
        <v>77</v>
      </c>
      <c r="C33" s="6">
        <v>2</v>
      </c>
      <c r="D33" s="6">
        <v>3</v>
      </c>
      <c r="E33" s="6"/>
      <c r="F33" s="6">
        <f>(C33*$D$4)+(D33*$D$4)</f>
        <v>90</v>
      </c>
    </row>
    <row r="34" spans="1:6" ht="15.75" customHeight="1" x14ac:dyDescent="0.25">
      <c r="A34" s="11" t="s">
        <v>104</v>
      </c>
      <c r="B34" s="33" t="s">
        <v>85</v>
      </c>
      <c r="C34" s="6">
        <v>2</v>
      </c>
      <c r="D34" s="6">
        <v>2</v>
      </c>
      <c r="E34" s="6"/>
      <c r="F34" s="6">
        <f>(C34*$D$4)+(D34*$D$4)</f>
        <v>72</v>
      </c>
    </row>
    <row r="35" spans="1:6" ht="15.75" customHeight="1" x14ac:dyDescent="0.25">
      <c r="A35" s="11" t="s">
        <v>105</v>
      </c>
      <c r="B35" s="33" t="s">
        <v>89</v>
      </c>
      <c r="C35" s="6">
        <v>3</v>
      </c>
      <c r="D35" s="6">
        <v>2</v>
      </c>
      <c r="E35" s="6"/>
      <c r="F35" s="6">
        <f>(C35*$D$4)+(D35*$D$4)</f>
        <v>90</v>
      </c>
    </row>
    <row r="36" spans="1:6" ht="15.75" customHeight="1" x14ac:dyDescent="0.25">
      <c r="A36" s="11" t="s">
        <v>106</v>
      </c>
      <c r="B36" s="43" t="s">
        <v>107</v>
      </c>
      <c r="C36" s="53">
        <v>1</v>
      </c>
      <c r="D36" s="6">
        <v>0</v>
      </c>
      <c r="E36" s="6"/>
      <c r="F36" s="6">
        <f>(C36*16)+(D36*$D$4)</f>
        <v>16</v>
      </c>
    </row>
    <row r="37" spans="1:6" ht="15.75" customHeight="1" x14ac:dyDescent="0.25">
      <c r="A37" s="11" t="s">
        <v>108</v>
      </c>
      <c r="B37" s="5" t="s">
        <v>109</v>
      </c>
      <c r="C37" s="41"/>
      <c r="D37" s="34"/>
      <c r="E37" s="34">
        <v>32</v>
      </c>
      <c r="F37" s="6">
        <f>(C37*$D$4)+(D37*$D$4)+(E37*$E$4)</f>
        <v>64</v>
      </c>
    </row>
    <row r="38" spans="1:6" ht="15.75" customHeight="1" x14ac:dyDescent="0.25">
      <c r="A38" s="4" t="s">
        <v>60</v>
      </c>
      <c r="B38" s="155" t="s">
        <v>61</v>
      </c>
      <c r="C38" s="148"/>
      <c r="D38" s="148"/>
      <c r="E38" s="148"/>
      <c r="F38" s="149"/>
    </row>
    <row r="39" spans="1:6" ht="15.75" customHeight="1" x14ac:dyDescent="0.25">
      <c r="A39" s="11">
        <v>1</v>
      </c>
      <c r="B39" s="18" t="s">
        <v>85</v>
      </c>
      <c r="C39" s="6">
        <v>1</v>
      </c>
      <c r="D39" s="6">
        <v>1</v>
      </c>
      <c r="E39" s="6"/>
      <c r="F39" s="6">
        <f>(C39*$D$4)+(D39*$D$4)</f>
        <v>36</v>
      </c>
    </row>
    <row r="40" spans="1:6" ht="15.75" customHeight="1" x14ac:dyDescent="0.25">
      <c r="A40" s="11">
        <v>2</v>
      </c>
      <c r="B40" s="43" t="s">
        <v>107</v>
      </c>
      <c r="C40" s="6">
        <v>1</v>
      </c>
      <c r="D40" s="6">
        <v>1</v>
      </c>
      <c r="E40" s="6"/>
      <c r="F40" s="6">
        <f>(C40*$D$4)+(D40*$D$4)</f>
        <v>36</v>
      </c>
    </row>
    <row r="41" spans="1:6" ht="15.75" customHeight="1" x14ac:dyDescent="0.25">
      <c r="A41" s="4" t="s">
        <v>64</v>
      </c>
      <c r="B41" s="155" t="s">
        <v>65</v>
      </c>
      <c r="C41" s="148"/>
      <c r="D41" s="148"/>
      <c r="E41" s="148"/>
      <c r="F41" s="149"/>
    </row>
    <row r="42" spans="1:6" ht="15.75" customHeight="1" x14ac:dyDescent="0.25">
      <c r="A42" s="158" t="s">
        <v>19</v>
      </c>
      <c r="B42" s="149"/>
      <c r="C42" s="10">
        <f>SUM(C26:C30,C33:C37,C39,C21:C22)</f>
        <v>20</v>
      </c>
      <c r="D42" s="10">
        <f>SUM(D26:D30,D33:D37,D39,D21:D22,D40)</f>
        <v>20</v>
      </c>
      <c r="E42" s="10">
        <f>SUM(E26:E30,E33:E37,E39)</f>
        <v>32</v>
      </c>
      <c r="F42" s="10">
        <f>(C42*$D$4)+(D42*$D$4)</f>
        <v>720</v>
      </c>
    </row>
    <row r="43" spans="1:6" ht="15.75" customHeight="1" x14ac:dyDescent="0.25">
      <c r="A43" s="157" t="s">
        <v>21</v>
      </c>
      <c r="B43" s="148"/>
      <c r="C43" s="148"/>
      <c r="D43" s="148"/>
      <c r="E43" s="148"/>
      <c r="F43" s="149"/>
    </row>
    <row r="44" spans="1:6" ht="15.75" customHeight="1" x14ac:dyDescent="0.25">
      <c r="A44" s="4" t="s">
        <v>66</v>
      </c>
      <c r="B44" s="155" t="s">
        <v>67</v>
      </c>
      <c r="C44" s="148"/>
      <c r="D44" s="148"/>
      <c r="E44" s="148"/>
      <c r="F44" s="149"/>
    </row>
    <row r="45" spans="1:6" ht="15.75" customHeight="1" x14ac:dyDescent="0.25">
      <c r="A45" s="159" t="s">
        <v>22</v>
      </c>
      <c r="B45" s="160"/>
      <c r="C45" s="48">
        <f>SUM(C17,C42)</f>
        <v>32</v>
      </c>
      <c r="D45" s="10">
        <f>SUM(D17,D42)</f>
        <v>32</v>
      </c>
      <c r="E45" s="54"/>
    </row>
    <row r="46" spans="1:6" ht="15.75" customHeight="1" x14ac:dyDescent="0.25">
      <c r="A46" s="161"/>
      <c r="B46" s="162"/>
      <c r="C46" s="10">
        <f>SUM(C17,C42)*18</f>
        <v>576</v>
      </c>
      <c r="D46" s="10">
        <f>SUM(D17,D42)*18</f>
        <v>576</v>
      </c>
      <c r="E46" s="10">
        <f>F37</f>
        <v>64</v>
      </c>
      <c r="F46" s="10">
        <f>SUM(F17,F42)</f>
        <v>1152</v>
      </c>
    </row>
    <row r="47" spans="1:6" ht="15.75" customHeight="1" x14ac:dyDescent="0.25">
      <c r="A47" s="4" t="s">
        <v>35</v>
      </c>
      <c r="B47" s="155" t="s">
        <v>23</v>
      </c>
      <c r="C47" s="148"/>
      <c r="D47" s="148"/>
      <c r="E47" s="148"/>
      <c r="F47" s="149"/>
    </row>
    <row r="48" spans="1:6" ht="15.75" customHeight="1" x14ac:dyDescent="0.25">
      <c r="A48" s="6">
        <v>1</v>
      </c>
      <c r="B48" s="6" t="s">
        <v>24</v>
      </c>
      <c r="C48" s="6">
        <v>1</v>
      </c>
      <c r="D48" s="6">
        <v>1</v>
      </c>
      <c r="E48" s="6"/>
      <c r="F48" s="6">
        <f>((C48*$D$4)-2)+((D48*$D$4)-2)</f>
        <v>32</v>
      </c>
    </row>
    <row r="49" spans="1:6" ht="15.75" customHeight="1" x14ac:dyDescent="0.25">
      <c r="A49" s="6">
        <v>2</v>
      </c>
      <c r="B49" s="6" t="s">
        <v>68</v>
      </c>
      <c r="C49" s="6">
        <v>1</v>
      </c>
      <c r="D49" s="6">
        <v>1</v>
      </c>
      <c r="E49" s="6"/>
      <c r="F49" s="6">
        <f>(C49*$D$4)+(D49*$D$4)</f>
        <v>36</v>
      </c>
    </row>
    <row r="50" spans="1:6" ht="15.75" customHeight="1" x14ac:dyDescent="0.25">
      <c r="A50" s="6">
        <v>3</v>
      </c>
      <c r="B50" s="6" t="s">
        <v>26</v>
      </c>
      <c r="C50" s="6">
        <v>2</v>
      </c>
      <c r="D50" s="6">
        <v>2</v>
      </c>
      <c r="E50" s="6"/>
      <c r="F50" s="6">
        <f>SUM(C50:D50)</f>
        <v>4</v>
      </c>
    </row>
    <row r="51" spans="1:6" ht="15.75" customHeight="1" x14ac:dyDescent="0.25"/>
    <row r="52" spans="1:6" ht="15.75" customHeight="1" x14ac:dyDescent="0.25"/>
    <row r="53" spans="1:6" ht="15.75" customHeight="1" x14ac:dyDescent="0.25"/>
    <row r="54" spans="1:6" ht="15.75" customHeight="1" x14ac:dyDescent="0.25"/>
    <row r="55" spans="1:6" ht="15.75" customHeight="1" x14ac:dyDescent="0.25"/>
    <row r="56" spans="1:6" ht="15.75" customHeight="1" x14ac:dyDescent="0.25"/>
    <row r="57" spans="1:6" ht="15.75" customHeight="1" x14ac:dyDescent="0.25"/>
    <row r="58" spans="1:6" ht="15.75" customHeight="1" x14ac:dyDescent="0.25"/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4">
    <mergeCell ref="B47:F47"/>
    <mergeCell ref="B20:F20"/>
    <mergeCell ref="B23:F23"/>
    <mergeCell ref="A42:B42"/>
    <mergeCell ref="A45:B46"/>
    <mergeCell ref="B24:F24"/>
    <mergeCell ref="B25:F25"/>
    <mergeCell ref="B31:F31"/>
    <mergeCell ref="B38:F38"/>
    <mergeCell ref="B41:F41"/>
    <mergeCell ref="A43:F43"/>
    <mergeCell ref="B44:F44"/>
    <mergeCell ref="A7:F7"/>
    <mergeCell ref="B8:F8"/>
    <mergeCell ref="B15:F15"/>
    <mergeCell ref="A18:F18"/>
    <mergeCell ref="B19:F19"/>
    <mergeCell ref="B1:F1"/>
    <mergeCell ref="A2:F2"/>
    <mergeCell ref="A3:A5"/>
    <mergeCell ref="B3:B5"/>
    <mergeCell ref="C3:E3"/>
    <mergeCell ref="F3:F5"/>
    <mergeCell ref="C5:E5"/>
  </mergeCells>
  <printOptions horizontalCentered="1"/>
  <pageMargins left="0" right="0" top="0" bottom="0" header="0" footer="0"/>
  <pageSetup paperSize="9" orientation="portrait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34" workbookViewId="0">
      <selection activeCell="D50" sqref="D50"/>
    </sheetView>
  </sheetViews>
  <sheetFormatPr defaultColWidth="14.42578125" defaultRowHeight="15" customHeight="1" x14ac:dyDescent="0.25"/>
  <cols>
    <col min="1" max="1" width="5.7109375" customWidth="1"/>
    <col min="2" max="2" width="55.28515625" customWidth="1"/>
    <col min="3" max="3" width="6" customWidth="1"/>
    <col min="4" max="4" width="6.28515625" customWidth="1"/>
    <col min="5" max="5" width="5.85546875" customWidth="1"/>
    <col min="6" max="26" width="8.7109375" customWidth="1"/>
  </cols>
  <sheetData>
    <row r="1" spans="1:26" ht="32.25" customHeight="1" x14ac:dyDescent="0.25">
      <c r="A1" s="1" t="s">
        <v>0</v>
      </c>
      <c r="B1" s="145" t="s">
        <v>1</v>
      </c>
      <c r="C1" s="146"/>
      <c r="D1" s="146"/>
      <c r="E1" s="146"/>
      <c r="F1" s="146"/>
    </row>
    <row r="2" spans="1:26" x14ac:dyDescent="0.25">
      <c r="A2" s="171" t="s">
        <v>110</v>
      </c>
      <c r="B2" s="148"/>
      <c r="C2" s="148"/>
      <c r="D2" s="148"/>
      <c r="E2" s="148"/>
      <c r="F2" s="149"/>
    </row>
    <row r="3" spans="1:26" x14ac:dyDescent="0.25">
      <c r="A3" s="150" t="s">
        <v>2</v>
      </c>
      <c r="B3" s="150" t="s">
        <v>3</v>
      </c>
      <c r="C3" s="194" t="s">
        <v>4</v>
      </c>
      <c r="D3" s="148"/>
      <c r="E3" s="149"/>
      <c r="F3" s="195" t="s">
        <v>5</v>
      </c>
    </row>
    <row r="4" spans="1:26" x14ac:dyDescent="0.25">
      <c r="A4" s="151"/>
      <c r="B4" s="151"/>
      <c r="C4" s="2">
        <v>18</v>
      </c>
      <c r="D4" s="2">
        <v>11</v>
      </c>
      <c r="E4" s="2">
        <v>2</v>
      </c>
      <c r="F4" s="151"/>
    </row>
    <row r="5" spans="1:26" x14ac:dyDescent="0.25">
      <c r="A5" s="152"/>
      <c r="B5" s="152"/>
      <c r="C5" s="194" t="s">
        <v>6</v>
      </c>
      <c r="D5" s="148"/>
      <c r="E5" s="149"/>
      <c r="F5" s="152"/>
    </row>
    <row r="6" spans="1:26" x14ac:dyDescent="0.25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x14ac:dyDescent="0.25">
      <c r="A7" s="157" t="s">
        <v>7</v>
      </c>
      <c r="B7" s="148"/>
      <c r="C7" s="148"/>
      <c r="D7" s="148"/>
      <c r="E7" s="148"/>
      <c r="F7" s="149"/>
    </row>
    <row r="8" spans="1:26" x14ac:dyDescent="0.25">
      <c r="A8" s="4" t="s">
        <v>8</v>
      </c>
      <c r="B8" s="155" t="s">
        <v>9</v>
      </c>
      <c r="C8" s="148"/>
      <c r="D8" s="148"/>
      <c r="E8" s="148"/>
      <c r="F8" s="149"/>
    </row>
    <row r="9" spans="1:26" x14ac:dyDescent="0.25">
      <c r="A9" s="6">
        <v>1</v>
      </c>
      <c r="B9" s="6" t="s">
        <v>10</v>
      </c>
      <c r="C9" s="6">
        <v>3</v>
      </c>
      <c r="D9" s="6">
        <v>3</v>
      </c>
      <c r="E9" s="6"/>
      <c r="F9" s="6">
        <f t="shared" ref="F9:F14" si="0">(C9*$C$4)+(D9*$D$4)+(E9*$E$4)</f>
        <v>87</v>
      </c>
    </row>
    <row r="10" spans="1:26" x14ac:dyDescent="0.25">
      <c r="A10" s="6">
        <v>2</v>
      </c>
      <c r="B10" s="6" t="s">
        <v>31</v>
      </c>
      <c r="C10" s="6">
        <v>2</v>
      </c>
      <c r="D10" s="6">
        <v>2</v>
      </c>
      <c r="E10" s="6"/>
      <c r="F10" s="6">
        <f t="shared" si="0"/>
        <v>58</v>
      </c>
    </row>
    <row r="11" spans="1:26" x14ac:dyDescent="0.25">
      <c r="A11" s="6">
        <v>3</v>
      </c>
      <c r="B11" s="6" t="s">
        <v>11</v>
      </c>
      <c r="C11" s="6">
        <v>2</v>
      </c>
      <c r="D11" s="6">
        <v>2</v>
      </c>
      <c r="E11" s="6"/>
      <c r="F11" s="6">
        <f t="shared" si="0"/>
        <v>58</v>
      </c>
    </row>
    <row r="12" spans="1:26" x14ac:dyDescent="0.25">
      <c r="A12" s="6">
        <v>4</v>
      </c>
      <c r="B12" s="6" t="s">
        <v>92</v>
      </c>
      <c r="C12" s="6">
        <v>1</v>
      </c>
      <c r="D12" s="6">
        <v>1</v>
      </c>
      <c r="E12" s="6"/>
      <c r="F12" s="6">
        <f t="shared" si="0"/>
        <v>29</v>
      </c>
    </row>
    <row r="13" spans="1:26" ht="15.75" customHeight="1" x14ac:dyDescent="0.25">
      <c r="A13" s="6">
        <v>5</v>
      </c>
      <c r="B13" s="6" t="s">
        <v>16</v>
      </c>
      <c r="C13" s="6">
        <v>2</v>
      </c>
      <c r="D13" s="6">
        <v>2</v>
      </c>
      <c r="E13" s="6"/>
      <c r="F13" s="6">
        <f t="shared" si="0"/>
        <v>58</v>
      </c>
    </row>
    <row r="14" spans="1:26" ht="16.5" customHeight="1" x14ac:dyDescent="0.25">
      <c r="A14" s="6"/>
      <c r="C14" s="7">
        <f>SUM(C9:C13)</f>
        <v>10</v>
      </c>
      <c r="D14" s="8">
        <f>SUM(D9:D13)</f>
        <v>10</v>
      </c>
      <c r="E14" s="8"/>
      <c r="F14" s="6">
        <f t="shared" si="0"/>
        <v>290</v>
      </c>
    </row>
    <row r="15" spans="1:26" x14ac:dyDescent="0.25">
      <c r="A15" s="4" t="s">
        <v>0</v>
      </c>
      <c r="B15" s="155" t="s">
        <v>50</v>
      </c>
      <c r="C15" s="148"/>
      <c r="D15" s="148"/>
      <c r="E15" s="148"/>
      <c r="F15" s="149"/>
    </row>
    <row r="16" spans="1:26" x14ac:dyDescent="0.25">
      <c r="A16" s="6">
        <v>1</v>
      </c>
      <c r="B16" s="6" t="s">
        <v>93</v>
      </c>
      <c r="C16" s="6">
        <v>2</v>
      </c>
      <c r="D16" s="6">
        <v>2</v>
      </c>
      <c r="E16" s="6"/>
      <c r="F16" s="6">
        <f>(C16*$C$4)+(D16*$D$4)+(E16*$E$4)</f>
        <v>58</v>
      </c>
    </row>
    <row r="17" spans="1:6" x14ac:dyDescent="0.25">
      <c r="B17" s="9" t="s">
        <v>17</v>
      </c>
      <c r="C17" s="48">
        <f>SUM(C14,C16)</f>
        <v>12</v>
      </c>
      <c r="D17" s="10">
        <f>SUM(D14,D16)</f>
        <v>12</v>
      </c>
      <c r="E17" s="10"/>
      <c r="F17" s="10">
        <f>SUM(F14,F16)</f>
        <v>348</v>
      </c>
    </row>
    <row r="18" spans="1:6" x14ac:dyDescent="0.25">
      <c r="A18" s="157" t="s">
        <v>52</v>
      </c>
      <c r="B18" s="148"/>
      <c r="C18" s="148"/>
      <c r="D18" s="148"/>
      <c r="E18" s="148"/>
      <c r="F18" s="149"/>
    </row>
    <row r="19" spans="1:6" x14ac:dyDescent="0.25">
      <c r="A19" s="4" t="s">
        <v>27</v>
      </c>
      <c r="B19" s="155" t="s">
        <v>53</v>
      </c>
      <c r="C19" s="148"/>
      <c r="D19" s="148"/>
      <c r="E19" s="148"/>
      <c r="F19" s="149"/>
    </row>
    <row r="20" spans="1:6" x14ac:dyDescent="0.25">
      <c r="A20" s="4">
        <v>1</v>
      </c>
      <c r="B20" s="155" t="s">
        <v>58</v>
      </c>
      <c r="C20" s="148"/>
      <c r="D20" s="148"/>
      <c r="E20" s="148"/>
      <c r="F20" s="149"/>
    </row>
    <row r="21" spans="1:6" ht="15.75" customHeight="1" x14ac:dyDescent="0.25">
      <c r="A21" s="34" t="s">
        <v>94</v>
      </c>
      <c r="B21" s="33" t="s">
        <v>111</v>
      </c>
      <c r="C21" s="6">
        <v>0</v>
      </c>
      <c r="D21" s="6">
        <v>1</v>
      </c>
      <c r="E21" s="6"/>
      <c r="F21" s="6">
        <f>(C21*$C$4)+(D21*$D$4)+(E21*$E$4)</f>
        <v>11</v>
      </c>
    </row>
    <row r="22" spans="1:6" ht="15.75" customHeight="1" x14ac:dyDescent="0.25">
      <c r="A22" s="4" t="s">
        <v>56</v>
      </c>
      <c r="B22" s="155" t="s">
        <v>57</v>
      </c>
      <c r="C22" s="148"/>
      <c r="D22" s="148"/>
      <c r="E22" s="148"/>
      <c r="F22" s="149"/>
    </row>
    <row r="23" spans="1:6" ht="15.75" customHeight="1" x14ac:dyDescent="0.25">
      <c r="A23" s="4">
        <v>1</v>
      </c>
      <c r="B23" s="155" t="s">
        <v>58</v>
      </c>
      <c r="C23" s="148"/>
      <c r="D23" s="148"/>
      <c r="E23" s="148"/>
      <c r="F23" s="149"/>
    </row>
    <row r="24" spans="1:6" ht="15.75" customHeight="1" x14ac:dyDescent="0.25">
      <c r="A24" s="34" t="s">
        <v>94</v>
      </c>
      <c r="B24" s="15" t="s">
        <v>112</v>
      </c>
      <c r="C24" s="6">
        <v>2</v>
      </c>
      <c r="D24" s="6">
        <v>0</v>
      </c>
      <c r="E24" s="6"/>
      <c r="F24" s="6">
        <f>(C24*$C$4)+(D24*$D$4)+(E24*$E$4)</f>
        <v>36</v>
      </c>
    </row>
    <row r="25" spans="1:6" ht="15.75" customHeight="1" x14ac:dyDescent="0.25">
      <c r="A25" s="34" t="s">
        <v>96</v>
      </c>
      <c r="B25" s="33" t="s">
        <v>113</v>
      </c>
      <c r="C25" s="6">
        <v>2</v>
      </c>
      <c r="D25" s="6">
        <v>0</v>
      </c>
      <c r="E25" s="6"/>
      <c r="F25" s="6">
        <f>(C25*$C$4)+(D25*$D$4)+(E25*$E$4)</f>
        <v>36</v>
      </c>
    </row>
    <row r="26" spans="1:6" ht="15.75" customHeight="1" x14ac:dyDescent="0.25">
      <c r="A26" s="34" t="s">
        <v>99</v>
      </c>
      <c r="B26" s="43" t="s">
        <v>114</v>
      </c>
      <c r="C26" s="6">
        <v>1</v>
      </c>
      <c r="D26" s="6">
        <v>0</v>
      </c>
      <c r="E26" s="6"/>
      <c r="F26" s="6">
        <f>(C26*$C$4)+(D26*$D$4)+(E26*$E$4)</f>
        <v>18</v>
      </c>
    </row>
    <row r="27" spans="1:6" ht="15.75" customHeight="1" x14ac:dyDescent="0.25">
      <c r="A27" s="56" t="s">
        <v>100</v>
      </c>
      <c r="B27" s="33" t="s">
        <v>115</v>
      </c>
      <c r="C27" s="6">
        <v>2</v>
      </c>
      <c r="D27" s="6">
        <v>0</v>
      </c>
      <c r="E27" s="6"/>
      <c r="F27" s="6">
        <f>(C27*$C$4)+(D27*$D$4)+(E27*$E$4)</f>
        <v>36</v>
      </c>
    </row>
    <row r="28" spans="1:6" ht="15.75" customHeight="1" x14ac:dyDescent="0.25">
      <c r="A28" s="34" t="s">
        <v>101</v>
      </c>
      <c r="B28" s="43" t="s">
        <v>116</v>
      </c>
      <c r="C28" s="6">
        <v>0</v>
      </c>
      <c r="D28" s="6">
        <v>3</v>
      </c>
      <c r="E28" s="6"/>
      <c r="F28" s="6">
        <f>(C28*$C$4)+(D28*$D$4)+(E28*$E$4)</f>
        <v>33</v>
      </c>
    </row>
    <row r="29" spans="1:6" ht="15.75" customHeight="1" x14ac:dyDescent="0.25">
      <c r="A29" s="4">
        <v>2</v>
      </c>
      <c r="B29" s="155" t="s">
        <v>98</v>
      </c>
      <c r="C29" s="148"/>
      <c r="D29" s="148"/>
      <c r="E29" s="148"/>
      <c r="F29" s="149"/>
    </row>
    <row r="30" spans="1:6" ht="15.75" customHeight="1" x14ac:dyDescent="0.25">
      <c r="A30" s="57" t="s">
        <v>75</v>
      </c>
      <c r="B30" s="155" t="s">
        <v>59</v>
      </c>
      <c r="C30" s="148"/>
      <c r="D30" s="148"/>
      <c r="E30" s="148"/>
      <c r="F30" s="149"/>
    </row>
    <row r="31" spans="1:6" ht="15.75" customHeight="1" x14ac:dyDescent="0.25">
      <c r="A31" s="34" t="s">
        <v>102</v>
      </c>
      <c r="B31" s="33" t="s">
        <v>117</v>
      </c>
      <c r="C31" s="6">
        <v>4</v>
      </c>
      <c r="D31" s="6">
        <v>4</v>
      </c>
      <c r="E31" s="6"/>
      <c r="F31" s="6">
        <f>(C31*$C$4)+(D31*$D$4)+(E31*$E$4)</f>
        <v>116</v>
      </c>
    </row>
    <row r="32" spans="1:6" ht="15.75" customHeight="1" x14ac:dyDescent="0.25">
      <c r="A32" s="34" t="s">
        <v>108</v>
      </c>
      <c r="B32" s="33" t="s">
        <v>118</v>
      </c>
      <c r="C32" s="6">
        <v>2</v>
      </c>
      <c r="D32" s="6">
        <v>2</v>
      </c>
      <c r="E32" s="6"/>
      <c r="F32" s="6">
        <f>(C32*$C$4)+(D32*$D$4)+(E32*$E$4)</f>
        <v>58</v>
      </c>
    </row>
    <row r="33" spans="1:7" ht="15.75" customHeight="1" x14ac:dyDescent="0.25">
      <c r="A33" s="34" t="s">
        <v>119</v>
      </c>
      <c r="B33" s="33" t="s">
        <v>120</v>
      </c>
      <c r="C33" s="6">
        <v>4</v>
      </c>
      <c r="D33" s="6">
        <v>7</v>
      </c>
      <c r="E33" s="6"/>
      <c r="F33" s="6">
        <f>(C33*$C$4)+(D33*$D$4)+(E33*$E$4)</f>
        <v>149</v>
      </c>
    </row>
    <row r="34" spans="1:7" ht="15.75" customHeight="1" x14ac:dyDescent="0.25">
      <c r="A34" s="34" t="s">
        <v>121</v>
      </c>
      <c r="B34" s="33" t="s">
        <v>122</v>
      </c>
      <c r="C34" s="6">
        <v>1</v>
      </c>
      <c r="D34" s="6">
        <v>1</v>
      </c>
      <c r="E34" s="6">
        <v>1</v>
      </c>
      <c r="F34" s="6">
        <f>(C34*$C$4)+(D34*$D$4)+(E34*$E$4)</f>
        <v>31</v>
      </c>
    </row>
    <row r="35" spans="1:7" ht="15.75" customHeight="1" x14ac:dyDescent="0.25">
      <c r="A35" s="57" t="s">
        <v>76</v>
      </c>
      <c r="B35" s="41" t="s">
        <v>109</v>
      </c>
      <c r="C35" s="41"/>
      <c r="D35" s="41"/>
      <c r="E35" s="33">
        <v>32</v>
      </c>
      <c r="F35" s="10">
        <f>(C35*$D$4)+(D35*$D$4)+(E35*$E$4)</f>
        <v>64</v>
      </c>
    </row>
    <row r="36" spans="1:7" ht="15.75" customHeight="1" x14ac:dyDescent="0.25">
      <c r="A36" s="4" t="s">
        <v>60</v>
      </c>
      <c r="B36" s="155" t="s">
        <v>61</v>
      </c>
      <c r="C36" s="148"/>
      <c r="D36" s="148"/>
      <c r="E36" s="148"/>
      <c r="F36" s="149"/>
    </row>
    <row r="37" spans="1:7" ht="15.75" customHeight="1" x14ac:dyDescent="0.25">
      <c r="A37" s="11" t="s">
        <v>71</v>
      </c>
      <c r="B37" s="6" t="s">
        <v>114</v>
      </c>
      <c r="C37" s="6">
        <v>1</v>
      </c>
      <c r="D37" s="6">
        <v>1</v>
      </c>
      <c r="E37" s="6"/>
      <c r="F37" s="6">
        <f>(C37*$C$4)+(D37*$D$4)+(E37*$E$4)</f>
        <v>29</v>
      </c>
    </row>
    <row r="38" spans="1:7" ht="15.75" customHeight="1" x14ac:dyDescent="0.25">
      <c r="A38" s="4" t="s">
        <v>64</v>
      </c>
      <c r="B38" s="155" t="s">
        <v>65</v>
      </c>
      <c r="C38" s="148"/>
      <c r="D38" s="148"/>
      <c r="E38" s="148"/>
      <c r="F38" s="149"/>
    </row>
    <row r="39" spans="1:7" ht="15.75" customHeight="1" x14ac:dyDescent="0.25">
      <c r="A39" s="39"/>
      <c r="B39" s="15" t="s">
        <v>10</v>
      </c>
      <c r="C39" s="34">
        <v>1</v>
      </c>
      <c r="D39" s="34">
        <v>1</v>
      </c>
      <c r="E39" s="41"/>
      <c r="F39" s="6">
        <f>(C39*$C$4)+(D39*$D$4)+(E39*$E$4)</f>
        <v>29</v>
      </c>
    </row>
    <row r="40" spans="1:7" ht="15.75" customHeight="1" x14ac:dyDescent="0.25">
      <c r="A40" s="158" t="s">
        <v>19</v>
      </c>
      <c r="B40" s="149"/>
      <c r="C40" s="10">
        <f>SUM(C24:C28,C31:C34,C37,C39)</f>
        <v>20</v>
      </c>
      <c r="D40" s="10">
        <f>SUM(D21,D24:D28,D31:D34,D37,D39)</f>
        <v>20</v>
      </c>
      <c r="E40" s="10">
        <f>F35+E34*E4</f>
        <v>66</v>
      </c>
      <c r="F40" s="10">
        <f>(C40*$C$4)+(D40*$D$4)</f>
        <v>580</v>
      </c>
    </row>
    <row r="41" spans="1:7" ht="15.75" customHeight="1" x14ac:dyDescent="0.25">
      <c r="A41" s="157" t="s">
        <v>21</v>
      </c>
      <c r="B41" s="148"/>
      <c r="C41" s="148"/>
      <c r="D41" s="148"/>
      <c r="E41" s="148"/>
      <c r="F41" s="149"/>
    </row>
    <row r="42" spans="1:7" ht="15.75" customHeight="1" x14ac:dyDescent="0.25">
      <c r="A42" s="47">
        <v>1</v>
      </c>
      <c r="B42" s="47">
        <v>2</v>
      </c>
      <c r="C42" s="47">
        <v>3</v>
      </c>
      <c r="D42" s="47">
        <v>4</v>
      </c>
      <c r="E42" s="47">
        <v>5</v>
      </c>
      <c r="F42" s="47">
        <v>6</v>
      </c>
    </row>
    <row r="43" spans="1:7" ht="15.75" customHeight="1" x14ac:dyDescent="0.25">
      <c r="A43" s="4" t="s">
        <v>66</v>
      </c>
      <c r="B43" s="155" t="s">
        <v>67</v>
      </c>
      <c r="C43" s="148"/>
      <c r="D43" s="148"/>
      <c r="E43" s="148"/>
      <c r="F43" s="149"/>
    </row>
    <row r="44" spans="1:7" ht="15.75" customHeight="1" x14ac:dyDescent="0.25">
      <c r="A44" s="159" t="s">
        <v>22</v>
      </c>
      <c r="B44" s="160"/>
      <c r="C44" s="48">
        <f>SUM(C17,C40)</f>
        <v>32</v>
      </c>
      <c r="D44" s="10">
        <f>SUM(D17,D40)</f>
        <v>32</v>
      </c>
    </row>
    <row r="45" spans="1:7" ht="15.75" customHeight="1" x14ac:dyDescent="0.25">
      <c r="A45" s="161"/>
      <c r="B45" s="162"/>
      <c r="C45" s="10">
        <f>SUM(C17,C40)*18</f>
        <v>576</v>
      </c>
      <c r="D45" s="10">
        <f>SUM(D17,D40)*11</f>
        <v>352</v>
      </c>
      <c r="E45" s="10">
        <f>E40</f>
        <v>66</v>
      </c>
      <c r="F45" s="10">
        <f>SUM(F17,F40)</f>
        <v>928</v>
      </c>
      <c r="G45" s="15">
        <f>E45+F45</f>
        <v>994</v>
      </c>
    </row>
    <row r="46" spans="1:7" ht="15.75" customHeight="1" x14ac:dyDescent="0.25">
      <c r="A46" s="4" t="s">
        <v>35</v>
      </c>
      <c r="B46" s="155" t="s">
        <v>23</v>
      </c>
      <c r="C46" s="148"/>
      <c r="D46" s="148"/>
      <c r="E46" s="148"/>
      <c r="F46" s="149"/>
    </row>
    <row r="47" spans="1:7" ht="15.75" customHeight="1" x14ac:dyDescent="0.25">
      <c r="A47" s="6">
        <v>1</v>
      </c>
      <c r="B47" s="6" t="s">
        <v>24</v>
      </c>
      <c r="C47" s="6">
        <v>1</v>
      </c>
      <c r="D47" s="6">
        <v>1</v>
      </c>
      <c r="E47" s="6"/>
      <c r="F47" s="6">
        <f>((C47*$C$4)-C49)+((D47*$D$4)-D49)+(E47*$E$4)</f>
        <v>26</v>
      </c>
    </row>
    <row r="48" spans="1:7" ht="15.75" customHeight="1" x14ac:dyDescent="0.25">
      <c r="A48" s="6">
        <v>2</v>
      </c>
      <c r="B48" s="6" t="s">
        <v>68</v>
      </c>
      <c r="C48" s="6">
        <v>1</v>
      </c>
      <c r="D48" s="6">
        <v>1</v>
      </c>
      <c r="E48" s="6"/>
      <c r="F48" s="6">
        <f>(C48*$C$4)+(D48*$D$4)+(E48*$E$4)</f>
        <v>29</v>
      </c>
    </row>
    <row r="49" spans="1:6" ht="15.75" customHeight="1" x14ac:dyDescent="0.25">
      <c r="A49" s="6">
        <v>3</v>
      </c>
      <c r="B49" s="6" t="s">
        <v>26</v>
      </c>
      <c r="C49" s="6">
        <v>2</v>
      </c>
      <c r="D49" s="6">
        <v>1</v>
      </c>
      <c r="E49" s="6"/>
      <c r="F49" s="6">
        <f>SUM(C49:D49)</f>
        <v>3</v>
      </c>
    </row>
    <row r="50" spans="1:6" ht="15.75" customHeight="1" x14ac:dyDescent="0.25"/>
    <row r="51" spans="1:6" ht="15.75" customHeight="1" x14ac:dyDescent="0.25"/>
    <row r="52" spans="1:6" ht="15.75" customHeight="1" x14ac:dyDescent="0.25"/>
    <row r="53" spans="1:6" ht="15.75" customHeight="1" x14ac:dyDescent="0.25"/>
    <row r="54" spans="1:6" ht="15.75" customHeight="1" x14ac:dyDescent="0.25"/>
    <row r="55" spans="1:6" ht="15.75" customHeight="1" x14ac:dyDescent="0.25"/>
    <row r="56" spans="1:6" ht="15.75" customHeight="1" x14ac:dyDescent="0.25"/>
    <row r="57" spans="1:6" ht="15.75" customHeight="1" x14ac:dyDescent="0.25"/>
    <row r="58" spans="1:6" ht="15.75" customHeight="1" x14ac:dyDescent="0.25"/>
    <row r="59" spans="1:6" ht="15.75" customHeight="1" x14ac:dyDescent="0.25"/>
    <row r="60" spans="1:6" ht="15.75" customHeight="1" x14ac:dyDescent="0.25"/>
    <row r="61" spans="1:6" ht="15.75" customHeight="1" x14ac:dyDescent="0.25"/>
    <row r="62" spans="1:6" ht="15.75" customHeight="1" x14ac:dyDescent="0.25"/>
    <row r="63" spans="1:6" ht="15.75" customHeight="1" x14ac:dyDescent="0.25"/>
    <row r="64" spans="1: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4">
    <mergeCell ref="B46:F46"/>
    <mergeCell ref="B20:F20"/>
    <mergeCell ref="B22:F22"/>
    <mergeCell ref="A40:B40"/>
    <mergeCell ref="A44:B45"/>
    <mergeCell ref="B23:F23"/>
    <mergeCell ref="B29:F29"/>
    <mergeCell ref="B30:F30"/>
    <mergeCell ref="B36:F36"/>
    <mergeCell ref="B38:F38"/>
    <mergeCell ref="A41:F41"/>
    <mergeCell ref="B43:F43"/>
    <mergeCell ref="A7:F7"/>
    <mergeCell ref="B8:F8"/>
    <mergeCell ref="B15:F15"/>
    <mergeCell ref="A18:F18"/>
    <mergeCell ref="B19:F19"/>
    <mergeCell ref="B1:F1"/>
    <mergeCell ref="A2:F2"/>
    <mergeCell ref="A3:A5"/>
    <mergeCell ref="B3:B5"/>
    <mergeCell ref="C3:E3"/>
    <mergeCell ref="F3:F5"/>
    <mergeCell ref="C5:E5"/>
  </mergeCells>
  <printOptions horizontalCentered="1"/>
  <pageMargins left="0" right="0" top="0" bottom="0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topLeftCell="A179" workbookViewId="0">
      <selection activeCell="A191" sqref="A191:H193"/>
    </sheetView>
  </sheetViews>
  <sheetFormatPr defaultRowHeight="15" x14ac:dyDescent="0.25"/>
  <cols>
    <col min="2" max="2" width="3.140625" bestFit="1" customWidth="1"/>
    <col min="3" max="3" width="45" bestFit="1" customWidth="1"/>
    <col min="9" max="9" width="9.140625" customWidth="1"/>
  </cols>
  <sheetData>
    <row r="1" spans="1:11" x14ac:dyDescent="0.25">
      <c r="A1" s="198" t="s">
        <v>234</v>
      </c>
      <c r="B1" s="150" t="s">
        <v>2</v>
      </c>
      <c r="C1" s="150" t="s">
        <v>3</v>
      </c>
      <c r="D1" s="194" t="s">
        <v>4</v>
      </c>
      <c r="E1" s="148"/>
      <c r="F1" s="149"/>
      <c r="G1" s="195" t="s">
        <v>5</v>
      </c>
      <c r="H1" s="196" t="s">
        <v>223</v>
      </c>
      <c r="I1" s="196" t="s">
        <v>224</v>
      </c>
      <c r="J1" s="196" t="s">
        <v>226</v>
      </c>
      <c r="K1" s="196" t="s">
        <v>225</v>
      </c>
    </row>
    <row r="2" spans="1:11" x14ac:dyDescent="0.25">
      <c r="A2" s="198"/>
      <c r="B2" s="151"/>
      <c r="C2" s="151"/>
      <c r="D2" s="2">
        <v>18</v>
      </c>
      <c r="E2" s="2" t="s">
        <v>222</v>
      </c>
      <c r="F2" s="2">
        <v>2</v>
      </c>
      <c r="G2" s="151"/>
      <c r="H2" s="196"/>
      <c r="I2" s="196"/>
      <c r="J2" s="196"/>
      <c r="K2" s="196"/>
    </row>
    <row r="3" spans="1:11" x14ac:dyDescent="0.25">
      <c r="A3" s="199"/>
      <c r="B3" s="152"/>
      <c r="C3" s="152"/>
      <c r="D3" s="194" t="s">
        <v>6</v>
      </c>
      <c r="E3" s="148"/>
      <c r="F3" s="149"/>
      <c r="G3" s="152"/>
      <c r="H3" s="197"/>
      <c r="I3" s="197"/>
      <c r="J3" s="197"/>
      <c r="K3" s="197"/>
    </row>
    <row r="4" spans="1:11" x14ac:dyDescent="0.25">
      <c r="A4" s="47"/>
      <c r="B4" s="47">
        <v>1</v>
      </c>
      <c r="C4" s="47">
        <v>2</v>
      </c>
      <c r="D4" s="47">
        <v>3</v>
      </c>
      <c r="E4" s="47">
        <v>4</v>
      </c>
      <c r="F4" s="47">
        <v>5</v>
      </c>
      <c r="G4" s="47">
        <v>6</v>
      </c>
      <c r="H4" s="47">
        <v>7</v>
      </c>
      <c r="I4" s="47">
        <v>8</v>
      </c>
      <c r="J4" s="47">
        <v>9</v>
      </c>
      <c r="K4" s="47">
        <v>10</v>
      </c>
    </row>
    <row r="5" spans="1:11" x14ac:dyDescent="0.25">
      <c r="A5" t="s">
        <v>235</v>
      </c>
      <c r="B5" s="130">
        <v>7</v>
      </c>
      <c r="C5" t="str">
        <f>'7 клас '!B15</f>
        <v>Биология и здравно образование</v>
      </c>
      <c r="D5">
        <f>'7 клас '!C15</f>
        <v>2</v>
      </c>
      <c r="E5">
        <f>'7 клас '!D15</f>
        <v>2</v>
      </c>
      <c r="G5">
        <f>$D5*$D$2+$E5*18</f>
        <v>72</v>
      </c>
      <c r="I5" s="123">
        <f>G5/684</f>
        <v>0.10526315789473684</v>
      </c>
      <c r="J5">
        <f>G5</f>
        <v>72</v>
      </c>
    </row>
    <row r="6" spans="1:11" x14ac:dyDescent="0.25">
      <c r="A6" t="s">
        <v>235</v>
      </c>
      <c r="B6">
        <v>8</v>
      </c>
      <c r="C6" t="str">
        <f>'8 клас_ЕМА'!B16</f>
        <v>Биология и здравно образование</v>
      </c>
      <c r="D6">
        <v>1.5</v>
      </c>
      <c r="E6">
        <v>1.5</v>
      </c>
      <c r="G6">
        <f>$D6*$D$2+$E6*18</f>
        <v>54</v>
      </c>
      <c r="I6" s="123">
        <f>G6/684</f>
        <v>7.8947368421052627E-2</v>
      </c>
      <c r="K6">
        <f>G6</f>
        <v>54</v>
      </c>
    </row>
    <row r="7" spans="1:11" x14ac:dyDescent="0.25">
      <c r="A7" t="s">
        <v>235</v>
      </c>
      <c r="B7">
        <v>9</v>
      </c>
      <c r="C7" t="str">
        <f>'9 клас_тЛВ'!B17</f>
        <v>Биология и здравно образование</v>
      </c>
      <c r="D7">
        <f>'9 клас_тЛВ'!C17</f>
        <v>1</v>
      </c>
      <c r="E7">
        <f>'9 клас_тЛВ'!D17</f>
        <v>1</v>
      </c>
      <c r="G7">
        <f>$D7*$D$2+$E7*18</f>
        <v>36</v>
      </c>
      <c r="I7" s="123">
        <f>G7/684</f>
        <v>5.2631578947368418E-2</v>
      </c>
      <c r="J7">
        <f>G7</f>
        <v>36</v>
      </c>
    </row>
    <row r="8" spans="1:11" x14ac:dyDescent="0.25">
      <c r="A8" t="s">
        <v>235</v>
      </c>
      <c r="B8">
        <v>10</v>
      </c>
      <c r="C8" t="str">
        <f>'10 клас_ХС'!B17</f>
        <v>Биология и здравно образование</v>
      </c>
      <c r="D8">
        <f>'10 клас_ХС'!C17</f>
        <v>2</v>
      </c>
      <c r="E8">
        <f>'10 клас_ХС'!D17</f>
        <v>2</v>
      </c>
      <c r="G8">
        <f>$D8*$D$2+$E8*18</f>
        <v>72</v>
      </c>
      <c r="I8" s="123">
        <f>G8/684</f>
        <v>0.10526315789473684</v>
      </c>
      <c r="K8">
        <f>G8</f>
        <v>72</v>
      </c>
    </row>
    <row r="9" spans="1:11" x14ac:dyDescent="0.25">
      <c r="A9" t="s">
        <v>235</v>
      </c>
      <c r="B9">
        <v>8</v>
      </c>
      <c r="C9" s="122" t="s">
        <v>230</v>
      </c>
      <c r="D9">
        <v>1</v>
      </c>
      <c r="E9">
        <v>0.5</v>
      </c>
      <c r="G9">
        <f>$D9*$D$2+$E9*18</f>
        <v>27</v>
      </c>
      <c r="I9" s="123">
        <f>G9/(25*36)</f>
        <v>0.03</v>
      </c>
    </row>
    <row r="10" spans="1:11" x14ac:dyDescent="0.25">
      <c r="B10" s="124"/>
      <c r="C10" s="125" t="s">
        <v>41</v>
      </c>
      <c r="D10" s="126"/>
      <c r="E10" s="126"/>
      <c r="F10" s="126"/>
      <c r="G10" s="126"/>
      <c r="H10" s="126">
        <f>SUM(G5:G9)</f>
        <v>261</v>
      </c>
      <c r="I10" s="127">
        <f>SUM(I5:I9)</f>
        <v>0.37210526315789472</v>
      </c>
      <c r="J10" s="128">
        <f>SUM(J5:J9)</f>
        <v>108</v>
      </c>
      <c r="K10" s="128">
        <f>SUM(K5:K9)</f>
        <v>126</v>
      </c>
    </row>
    <row r="11" spans="1:11" x14ac:dyDescent="0.25">
      <c r="A11" t="s">
        <v>237</v>
      </c>
      <c r="B11" s="130">
        <v>5</v>
      </c>
      <c r="C11" t="str">
        <f>'5 клас'!B9</f>
        <v>Български език и литература</v>
      </c>
      <c r="D11">
        <v>5.5</v>
      </c>
      <c r="E11">
        <v>5.5</v>
      </c>
      <c r="G11">
        <f>$D11*$D$2+$E11*16</f>
        <v>187</v>
      </c>
      <c r="I11" s="123">
        <f t="shared" ref="I11:I18" si="0">G11/648</f>
        <v>0.28858024691358025</v>
      </c>
      <c r="J11">
        <f>G11</f>
        <v>187</v>
      </c>
    </row>
    <row r="12" spans="1:11" x14ac:dyDescent="0.25">
      <c r="A12" t="s">
        <v>236</v>
      </c>
      <c r="B12">
        <v>6</v>
      </c>
      <c r="C12" t="str">
        <f>'6 клас '!B9</f>
        <v>Български език и литература</v>
      </c>
      <c r="D12">
        <v>5.5</v>
      </c>
      <c r="E12">
        <v>5.5</v>
      </c>
      <c r="G12">
        <f>$D12*$D$2+$E12*16</f>
        <v>187</v>
      </c>
      <c r="I12" s="123">
        <f t="shared" si="0"/>
        <v>0.28858024691358025</v>
      </c>
      <c r="J12">
        <f>G12</f>
        <v>187</v>
      </c>
    </row>
    <row r="13" spans="1:11" x14ac:dyDescent="0.25">
      <c r="A13" t="s">
        <v>237</v>
      </c>
      <c r="B13">
        <v>7</v>
      </c>
      <c r="C13" t="str">
        <f>'7 клас '!B9</f>
        <v>Български език и литература</v>
      </c>
      <c r="D13">
        <f>'7 клас '!C9</f>
        <v>5</v>
      </c>
      <c r="E13">
        <f>'7 клас '!D9</f>
        <v>5</v>
      </c>
      <c r="G13">
        <f>$D13*$D$2+$E13*18</f>
        <v>180</v>
      </c>
      <c r="I13" s="123">
        <f t="shared" si="0"/>
        <v>0.27777777777777779</v>
      </c>
      <c r="J13">
        <f>G13</f>
        <v>180</v>
      </c>
    </row>
    <row r="14" spans="1:11" x14ac:dyDescent="0.25">
      <c r="A14" t="s">
        <v>236</v>
      </c>
      <c r="B14">
        <v>8</v>
      </c>
      <c r="C14" t="str">
        <f>'8 клас_ЕМА'!B9</f>
        <v>Български език и литература</v>
      </c>
      <c r="D14">
        <f>'8 клас_ЕМА'!C9</f>
        <v>4</v>
      </c>
      <c r="E14">
        <f>'8 клас_ЕМА'!D9</f>
        <v>4</v>
      </c>
      <c r="G14">
        <f>$D14*$D$2+$E14*18</f>
        <v>144</v>
      </c>
      <c r="I14" s="123">
        <f t="shared" si="0"/>
        <v>0.22222222222222221</v>
      </c>
      <c r="K14">
        <f>G14</f>
        <v>144</v>
      </c>
    </row>
    <row r="15" spans="1:11" x14ac:dyDescent="0.25">
      <c r="A15" t="s">
        <v>237</v>
      </c>
      <c r="B15">
        <v>9</v>
      </c>
      <c r="C15" t="str">
        <f>'9 клас_тЛВ'!B9</f>
        <v>Български език и литература</v>
      </c>
      <c r="D15">
        <f>'9 клас_тЛВ'!C9</f>
        <v>3</v>
      </c>
      <c r="E15">
        <f>'9 клас_тЛВ'!D9</f>
        <v>3</v>
      </c>
      <c r="G15">
        <f>$D15*$D$2+$E15*18</f>
        <v>108</v>
      </c>
      <c r="I15" s="123">
        <f t="shared" si="0"/>
        <v>0.16666666666666666</v>
      </c>
      <c r="J15">
        <f>G15</f>
        <v>108</v>
      </c>
    </row>
    <row r="16" spans="1:11" x14ac:dyDescent="0.25">
      <c r="A16" t="s">
        <v>237</v>
      </c>
      <c r="B16">
        <v>10</v>
      </c>
      <c r="C16" t="str">
        <f>'10 клас_ХС'!B9</f>
        <v>Български език и литература</v>
      </c>
      <c r="D16">
        <f>'10 клас_ХС'!C9</f>
        <v>3</v>
      </c>
      <c r="E16">
        <f>'10 клас_ХС'!D9</f>
        <v>3</v>
      </c>
      <c r="G16">
        <f>$D16*$D$2+$E16*18</f>
        <v>108</v>
      </c>
      <c r="I16" s="123">
        <f t="shared" si="0"/>
        <v>0.16666666666666666</v>
      </c>
      <c r="K16">
        <f>G16</f>
        <v>108</v>
      </c>
    </row>
    <row r="17" spans="1:11" x14ac:dyDescent="0.25">
      <c r="A17" t="s">
        <v>236</v>
      </c>
      <c r="B17" s="129">
        <v>11</v>
      </c>
      <c r="C17" t="str">
        <f>'11 клас_тЛВ '!B9</f>
        <v>Български език и литература</v>
      </c>
      <c r="D17">
        <f>'11 клас_тЛВ '!C9</f>
        <v>3</v>
      </c>
      <c r="E17">
        <f>'11 клас_тЛВ '!D9</f>
        <v>3</v>
      </c>
      <c r="G17">
        <f>$D17*$D$2+$E17*18</f>
        <v>108</v>
      </c>
      <c r="I17" s="123">
        <f t="shared" si="0"/>
        <v>0.16666666666666666</v>
      </c>
      <c r="J17">
        <f>G17</f>
        <v>108</v>
      </c>
    </row>
    <row r="18" spans="1:11" x14ac:dyDescent="0.25">
      <c r="A18" t="s">
        <v>236</v>
      </c>
      <c r="B18">
        <v>12</v>
      </c>
      <c r="C18" t="str">
        <f>'12 клас_Ав'!B9</f>
        <v>Български език и литература</v>
      </c>
      <c r="D18">
        <f>'12 клас_Ав'!C9</f>
        <v>3</v>
      </c>
      <c r="E18">
        <f>'12 клас_Ав'!D9</f>
        <v>3</v>
      </c>
      <c r="G18">
        <f>$D18*$D$2+$E18*11</f>
        <v>87</v>
      </c>
      <c r="I18" s="123">
        <f t="shared" si="0"/>
        <v>0.13425925925925927</v>
      </c>
      <c r="K18">
        <f>G18</f>
        <v>87</v>
      </c>
    </row>
    <row r="19" spans="1:11" x14ac:dyDescent="0.25">
      <c r="A19" t="s">
        <v>236</v>
      </c>
      <c r="B19" s="129">
        <v>8</v>
      </c>
      <c r="C19" s="122" t="s">
        <v>164</v>
      </c>
      <c r="D19">
        <v>2</v>
      </c>
      <c r="E19">
        <v>2</v>
      </c>
      <c r="G19">
        <f>$D19*$D$2+$E19*18</f>
        <v>72</v>
      </c>
      <c r="I19" s="123">
        <f>G19/900</f>
        <v>0.08</v>
      </c>
    </row>
    <row r="20" spans="1:11" x14ac:dyDescent="0.25">
      <c r="B20" s="124"/>
      <c r="C20" s="125" t="s">
        <v>10</v>
      </c>
      <c r="D20" s="126"/>
      <c r="E20" s="126"/>
      <c r="F20" s="126"/>
      <c r="G20" s="126"/>
      <c r="H20" s="126">
        <f>SUM(G11:G19)</f>
        <v>1181</v>
      </c>
      <c r="I20" s="127">
        <f>SUM(I11:I19)</f>
        <v>1.7914197530864202</v>
      </c>
      <c r="J20" s="128">
        <f>SUM(J11:J19)</f>
        <v>770</v>
      </c>
      <c r="K20" s="128">
        <f>SUM(K11:K19)</f>
        <v>339</v>
      </c>
    </row>
    <row r="21" spans="1:11" x14ac:dyDescent="0.25">
      <c r="A21" t="s">
        <v>241</v>
      </c>
      <c r="B21" s="129">
        <v>5</v>
      </c>
      <c r="C21" t="str">
        <f>'5 клас'!B14</f>
        <v>География и икономика</v>
      </c>
      <c r="D21">
        <f>'5 клас'!C14</f>
        <v>2</v>
      </c>
      <c r="E21">
        <f>'5 клас'!D14</f>
        <v>2</v>
      </c>
      <c r="G21">
        <f>$D21*$D$2+$E21*16</f>
        <v>68</v>
      </c>
      <c r="I21" s="123">
        <f t="shared" ref="I21:I26" si="1">G21/684</f>
        <v>9.9415204678362568E-2</v>
      </c>
      <c r="J21">
        <f>G21</f>
        <v>68</v>
      </c>
    </row>
    <row r="22" spans="1:11" x14ac:dyDescent="0.25">
      <c r="A22" t="s">
        <v>241</v>
      </c>
      <c r="B22" s="130">
        <v>6</v>
      </c>
      <c r="C22" t="str">
        <f>'6 клас '!B14</f>
        <v>География и икономика</v>
      </c>
      <c r="D22">
        <f>'6 клас '!C14</f>
        <v>2</v>
      </c>
      <c r="E22">
        <f>'6 клас '!D14</f>
        <v>2</v>
      </c>
      <c r="G22">
        <f>$D22*$D$2+$E22*16</f>
        <v>68</v>
      </c>
      <c r="I22" s="123">
        <f t="shared" si="1"/>
        <v>9.9415204678362568E-2</v>
      </c>
      <c r="J22">
        <f>G22</f>
        <v>68</v>
      </c>
    </row>
    <row r="23" spans="1:11" x14ac:dyDescent="0.25">
      <c r="A23" t="s">
        <v>241</v>
      </c>
      <c r="B23" s="129">
        <v>7</v>
      </c>
      <c r="C23" t="str">
        <f>'7 клас '!B14</f>
        <v>География и икономика</v>
      </c>
      <c r="D23">
        <f>'7 клас '!C14</f>
        <v>2</v>
      </c>
      <c r="E23">
        <f>'7 клас '!D14</f>
        <v>2</v>
      </c>
      <c r="G23">
        <f>$D23*$D$2+$E23*18</f>
        <v>72</v>
      </c>
      <c r="I23" s="123">
        <f t="shared" si="1"/>
        <v>0.10526315789473684</v>
      </c>
      <c r="J23">
        <f>G23</f>
        <v>72</v>
      </c>
    </row>
    <row r="24" spans="1:11" x14ac:dyDescent="0.25">
      <c r="A24" t="s">
        <v>241</v>
      </c>
      <c r="B24" s="129">
        <v>8</v>
      </c>
      <c r="C24" t="str">
        <f>'8 клас_ЕМА'!B14</f>
        <v>География и икономика</v>
      </c>
      <c r="D24">
        <f>'8 клас_ЕМА'!C14</f>
        <v>1</v>
      </c>
      <c r="E24">
        <f>'8 клас_ЕМА'!D14</f>
        <v>1</v>
      </c>
      <c r="G24">
        <f>$D24*$D$2+$E24*18</f>
        <v>36</v>
      </c>
      <c r="I24" s="123">
        <f t="shared" si="1"/>
        <v>5.2631578947368418E-2</v>
      </c>
      <c r="K24">
        <f>G24</f>
        <v>36</v>
      </c>
    </row>
    <row r="25" spans="1:11" x14ac:dyDescent="0.25">
      <c r="A25" t="s">
        <v>241</v>
      </c>
      <c r="B25" s="130">
        <v>9</v>
      </c>
      <c r="C25" s="129" t="str">
        <f>'9 клас_тЛВ'!B15</f>
        <v>География и икономика</v>
      </c>
      <c r="D25">
        <f>'9 клас_тЛВ'!C15</f>
        <v>1</v>
      </c>
      <c r="E25">
        <f>'9 клас_тЛВ'!D15</f>
        <v>1</v>
      </c>
      <c r="G25">
        <f>$D25*$D$2+$E25*18</f>
        <v>36</v>
      </c>
      <c r="I25" s="123">
        <f t="shared" si="1"/>
        <v>5.2631578947368418E-2</v>
      </c>
      <c r="J25">
        <f>G25</f>
        <v>36</v>
      </c>
    </row>
    <row r="26" spans="1:11" x14ac:dyDescent="0.25">
      <c r="A26" t="s">
        <v>241</v>
      </c>
      <c r="B26" s="130">
        <v>10</v>
      </c>
      <c r="C26" t="str">
        <f>'10 клас_ХС'!B15</f>
        <v>География и икономика</v>
      </c>
      <c r="D26">
        <f>'10 клас_ХС'!C15</f>
        <v>2</v>
      </c>
      <c r="E26">
        <f>'10 клас_ХС'!D15</f>
        <v>3</v>
      </c>
      <c r="G26">
        <f>$D26*$D$2+$E26*18</f>
        <v>90</v>
      </c>
      <c r="I26" s="123">
        <f t="shared" si="1"/>
        <v>0.13157894736842105</v>
      </c>
      <c r="K26">
        <f>G26</f>
        <v>90</v>
      </c>
    </row>
    <row r="27" spans="1:11" x14ac:dyDescent="0.25">
      <c r="A27" t="s">
        <v>241</v>
      </c>
      <c r="B27" s="130">
        <v>8</v>
      </c>
      <c r="C27" s="122" t="s">
        <v>229</v>
      </c>
      <c r="E27">
        <v>1</v>
      </c>
      <c r="G27">
        <f>$D27*$D$2+$E27*18</f>
        <v>18</v>
      </c>
      <c r="I27" s="123">
        <f>G27/900</f>
        <v>0.02</v>
      </c>
    </row>
    <row r="28" spans="1:11" x14ac:dyDescent="0.25">
      <c r="B28" s="124"/>
      <c r="C28" s="125" t="s">
        <v>38</v>
      </c>
      <c r="D28" s="126"/>
      <c r="E28" s="126"/>
      <c r="F28" s="126"/>
      <c r="G28" s="126"/>
      <c r="H28" s="126">
        <f>SUM(G21:G27)</f>
        <v>388</v>
      </c>
      <c r="I28" s="127">
        <f>SUM(I21:I27)</f>
        <v>0.56093567251461984</v>
      </c>
      <c r="J28" s="128">
        <f>SUM(J21:J27)</f>
        <v>244</v>
      </c>
      <c r="K28" s="128">
        <f>SUM(K21:K27)</f>
        <v>126</v>
      </c>
    </row>
    <row r="29" spans="1:11" x14ac:dyDescent="0.25">
      <c r="A29" t="s">
        <v>239</v>
      </c>
      <c r="B29" s="130">
        <v>11</v>
      </c>
      <c r="C29" t="str">
        <f>'11 клас_тЛВ '!B12</f>
        <v>Гражданско образование</v>
      </c>
      <c r="D29">
        <f>'11 клас_тЛВ '!C12</f>
        <v>1</v>
      </c>
      <c r="E29">
        <f>'11 клас_тЛВ '!D12</f>
        <v>1</v>
      </c>
      <c r="G29">
        <f>$D29*$D$2+$E29*18</f>
        <v>36</v>
      </c>
      <c r="I29" s="123">
        <f>G29/684</f>
        <v>5.2631578947368418E-2</v>
      </c>
      <c r="J29">
        <f>G29</f>
        <v>36</v>
      </c>
    </row>
    <row r="30" spans="1:11" x14ac:dyDescent="0.25">
      <c r="A30" t="s">
        <v>239</v>
      </c>
      <c r="B30">
        <v>12</v>
      </c>
      <c r="C30" t="str">
        <f>'12 клас_Ав'!B12</f>
        <v>Гражданско образование</v>
      </c>
      <c r="D30">
        <f>'12 клас_Ав'!C12</f>
        <v>1</v>
      </c>
      <c r="E30">
        <f>'12 клас_Ав'!D12</f>
        <v>1</v>
      </c>
      <c r="G30">
        <f>$D30*$D$2+$E30*11</f>
        <v>29</v>
      </c>
      <c r="I30" s="123">
        <f>G30/684</f>
        <v>4.2397660818713448E-2</v>
      </c>
      <c r="K30">
        <f>G30</f>
        <v>29</v>
      </c>
    </row>
    <row r="31" spans="1:11" x14ac:dyDescent="0.25">
      <c r="B31" s="125"/>
      <c r="C31" s="126" t="s">
        <v>92</v>
      </c>
      <c r="D31" s="126"/>
      <c r="E31" s="126"/>
      <c r="F31" s="126"/>
      <c r="G31" s="126"/>
      <c r="H31" s="126">
        <f>SUM(G29:G30)</f>
        <v>65</v>
      </c>
      <c r="I31" s="127">
        <f>SUM(I29:I30)</f>
        <v>9.5029239766081866E-2</v>
      </c>
      <c r="J31" s="128">
        <f>SUM(J29:J30)</f>
        <v>36</v>
      </c>
      <c r="K31" s="128">
        <f>SUM(K29:K30)</f>
        <v>29</v>
      </c>
    </row>
    <row r="32" spans="1:11" x14ac:dyDescent="0.25">
      <c r="A32" t="s">
        <v>238</v>
      </c>
      <c r="B32" s="130">
        <v>5</v>
      </c>
      <c r="C32" t="str">
        <f>'5 клас'!B17</f>
        <v>Изобразително изкуство</v>
      </c>
      <c r="D32">
        <f>'5 клас'!C17</f>
        <v>2</v>
      </c>
      <c r="E32">
        <f>'5 клас'!D17</f>
        <v>2</v>
      </c>
      <c r="G32">
        <f>$D32*$D$2+$E32*16</f>
        <v>68</v>
      </c>
      <c r="I32" s="123">
        <f t="shared" ref="I32:I37" si="2">G32/700</f>
        <v>9.7142857142857142E-2</v>
      </c>
      <c r="J32">
        <f>G32</f>
        <v>68</v>
      </c>
    </row>
    <row r="33" spans="1:11" x14ac:dyDescent="0.25">
      <c r="A33" t="s">
        <v>238</v>
      </c>
      <c r="B33" s="130">
        <v>6</v>
      </c>
      <c r="C33" t="str">
        <f>'6 клас '!B17</f>
        <v>Изобразително изкуство</v>
      </c>
      <c r="D33">
        <f>'6 клас '!C17</f>
        <v>2</v>
      </c>
      <c r="E33">
        <f>'6 клас '!D17</f>
        <v>2</v>
      </c>
      <c r="G33">
        <f>$D33*$D$2+$E33*16</f>
        <v>68</v>
      </c>
      <c r="I33" s="123">
        <f t="shared" si="2"/>
        <v>9.7142857142857142E-2</v>
      </c>
      <c r="J33">
        <f>G33</f>
        <v>68</v>
      </c>
    </row>
    <row r="34" spans="1:11" x14ac:dyDescent="0.25">
      <c r="A34" t="s">
        <v>238</v>
      </c>
      <c r="B34" s="130">
        <v>7</v>
      </c>
      <c r="C34" t="str">
        <f>'7 клас '!B19</f>
        <v>Изобразително изкуство</v>
      </c>
      <c r="D34">
        <v>1.5</v>
      </c>
      <c r="E34">
        <v>1.5</v>
      </c>
      <c r="G34">
        <f>$D34*$D$2+$E34*18</f>
        <v>54</v>
      </c>
      <c r="I34" s="123">
        <f t="shared" si="2"/>
        <v>7.7142857142857138E-2</v>
      </c>
      <c r="J34">
        <f>G34</f>
        <v>54</v>
      </c>
    </row>
    <row r="35" spans="1:11" x14ac:dyDescent="0.25">
      <c r="A35" t="s">
        <v>238</v>
      </c>
      <c r="B35" s="130">
        <v>8</v>
      </c>
      <c r="C35" t="str">
        <f>'8 клас_ЕМА'!B20</f>
        <v>Изобразително изкуство</v>
      </c>
      <c r="D35">
        <f>'8 клас_ЕМА'!C20</f>
        <v>0</v>
      </c>
      <c r="E35">
        <f>'8 клас_ЕМА'!D20</f>
        <v>1</v>
      </c>
      <c r="G35">
        <f>$D35*$D$2+$E35*18</f>
        <v>18</v>
      </c>
      <c r="I35" s="123">
        <f t="shared" si="2"/>
        <v>2.5714285714285714E-2</v>
      </c>
      <c r="K35">
        <f>G35</f>
        <v>18</v>
      </c>
    </row>
    <row r="36" spans="1:11" x14ac:dyDescent="0.25">
      <c r="A36" t="s">
        <v>238</v>
      </c>
      <c r="B36">
        <v>9</v>
      </c>
      <c r="C36" t="str">
        <f>'9 клас_тЛВ'!B21</f>
        <v>Изобразително изкуство</v>
      </c>
      <c r="D36">
        <f>'9 клас_тЛВ'!C21</f>
        <v>0</v>
      </c>
      <c r="E36">
        <f>'9 клас_тЛВ'!D21</f>
        <v>1</v>
      </c>
      <c r="G36">
        <f>$D36*$D$2+$E36*18</f>
        <v>18</v>
      </c>
      <c r="I36" s="123">
        <f t="shared" si="2"/>
        <v>2.5714285714285714E-2</v>
      </c>
      <c r="J36">
        <f>G36</f>
        <v>18</v>
      </c>
    </row>
    <row r="37" spans="1:11" x14ac:dyDescent="0.25">
      <c r="A37" t="s">
        <v>238</v>
      </c>
      <c r="B37" s="130">
        <v>10</v>
      </c>
      <c r="C37" t="str">
        <f>'10 клас_ХС'!B21</f>
        <v>Изобразително изкуство</v>
      </c>
      <c r="D37">
        <f>'10 клас_ХС'!C21</f>
        <v>0</v>
      </c>
      <c r="E37">
        <f>'10 клас_ХС'!D21</f>
        <v>1</v>
      </c>
      <c r="G37">
        <f>$D37*$D$2+$E37*18</f>
        <v>18</v>
      </c>
      <c r="I37" s="123">
        <f t="shared" si="2"/>
        <v>2.5714285714285714E-2</v>
      </c>
      <c r="K37">
        <f>G37</f>
        <v>18</v>
      </c>
    </row>
    <row r="38" spans="1:11" x14ac:dyDescent="0.25">
      <c r="A38" t="s">
        <v>238</v>
      </c>
      <c r="B38" s="130">
        <v>8</v>
      </c>
      <c r="C38" s="122" t="s">
        <v>231</v>
      </c>
      <c r="D38">
        <v>1</v>
      </c>
      <c r="G38">
        <f>$D38*$D$2+$E38*18</f>
        <v>18</v>
      </c>
      <c r="I38" s="123">
        <f>G38/900</f>
        <v>0.02</v>
      </c>
    </row>
    <row r="39" spans="1:11" x14ac:dyDescent="0.25">
      <c r="B39" s="125"/>
      <c r="C39" s="126" t="s">
        <v>14</v>
      </c>
      <c r="D39" s="126"/>
      <c r="E39" s="126"/>
      <c r="F39" s="126"/>
      <c r="G39" s="126"/>
      <c r="H39" s="126">
        <f>SUM(G32:G38)</f>
        <v>262</v>
      </c>
      <c r="I39" s="127">
        <f>SUM(I32:I38)</f>
        <v>0.36857142857142849</v>
      </c>
      <c r="J39" s="128">
        <f>SUM(J32:J38)</f>
        <v>208</v>
      </c>
      <c r="K39" s="128">
        <f>SUM(K32:K38)</f>
        <v>36</v>
      </c>
    </row>
    <row r="40" spans="1:11" x14ac:dyDescent="0.25">
      <c r="A40" t="s">
        <v>238</v>
      </c>
      <c r="B40" s="130">
        <v>8</v>
      </c>
      <c r="C40" t="str">
        <f>'8 клас_ЕМА'!B12</f>
        <v>Информационни технологии</v>
      </c>
      <c r="D40">
        <f>'8 клас_ЕМА'!C12</f>
        <v>1</v>
      </c>
      <c r="E40">
        <f>'8 клас_ЕМА'!D12</f>
        <v>1</v>
      </c>
      <c r="G40">
        <f>$D40*$D$2+$E40*18</f>
        <v>36</v>
      </c>
      <c r="I40" s="123">
        <f>G40/648</f>
        <v>5.5555555555555552E-2</v>
      </c>
      <c r="K40">
        <f>G40</f>
        <v>36</v>
      </c>
    </row>
    <row r="41" spans="1:11" x14ac:dyDescent="0.25">
      <c r="A41" t="s">
        <v>238</v>
      </c>
      <c r="B41" s="130">
        <v>9</v>
      </c>
      <c r="C41" t="str">
        <f>'9 клас_тЛВ'!B13</f>
        <v>Информационни технологии</v>
      </c>
      <c r="D41">
        <f>'9 клас_тЛВ'!C13</f>
        <v>1</v>
      </c>
      <c r="E41">
        <f>'9 клас_тЛВ'!D13</f>
        <v>1</v>
      </c>
      <c r="G41">
        <f>$D41*$D$2+$E41*18</f>
        <v>36</v>
      </c>
      <c r="I41" s="123">
        <f>G41/648</f>
        <v>5.5555555555555552E-2</v>
      </c>
      <c r="J41">
        <f>G41</f>
        <v>36</v>
      </c>
    </row>
    <row r="42" spans="1:11" x14ac:dyDescent="0.25">
      <c r="A42" t="s">
        <v>238</v>
      </c>
      <c r="B42" s="130">
        <v>10</v>
      </c>
      <c r="C42" t="str">
        <f>'10 клас_ХС'!B13</f>
        <v>Информационни технологии</v>
      </c>
      <c r="D42">
        <f>'10 клас_ХС'!C13</f>
        <v>0</v>
      </c>
      <c r="E42">
        <f>'10 клас_ХС'!D13</f>
        <v>1</v>
      </c>
      <c r="G42">
        <f>$D42*$D$2+$E42*18</f>
        <v>18</v>
      </c>
      <c r="I42" s="123">
        <f>G42/648</f>
        <v>2.7777777777777776E-2</v>
      </c>
      <c r="K42">
        <f>G42</f>
        <v>18</v>
      </c>
    </row>
    <row r="43" spans="1:11" x14ac:dyDescent="0.25">
      <c r="B43" s="131"/>
      <c r="C43" s="126" t="s">
        <v>47</v>
      </c>
      <c r="D43" s="126"/>
      <c r="E43" s="126"/>
      <c r="F43" s="126"/>
      <c r="G43" s="126"/>
      <c r="H43" s="126">
        <f>SUM(G40:G42)</f>
        <v>90</v>
      </c>
      <c r="I43" s="127">
        <f>SUM(I40:I42)</f>
        <v>0.1388888888888889</v>
      </c>
      <c r="J43" s="128">
        <f>SUM(J40:J42)</f>
        <v>36</v>
      </c>
      <c r="K43" s="128">
        <f>SUM(K40:K42)</f>
        <v>54</v>
      </c>
    </row>
    <row r="44" spans="1:11" x14ac:dyDescent="0.25">
      <c r="A44" t="s">
        <v>239</v>
      </c>
      <c r="B44" s="130">
        <v>5</v>
      </c>
      <c r="C44" t="str">
        <f>'5 клас'!B13</f>
        <v>История и цивилизации</v>
      </c>
      <c r="D44">
        <f>'5 клас'!C13</f>
        <v>2</v>
      </c>
      <c r="E44">
        <f>'5 клас'!D13</f>
        <v>2</v>
      </c>
      <c r="G44">
        <f>$D44*$D$2+$E44*16</f>
        <v>68</v>
      </c>
      <c r="I44" s="123">
        <f t="shared" ref="I44:I50" si="3">G44/684</f>
        <v>9.9415204678362568E-2</v>
      </c>
      <c r="J44">
        <f>G44</f>
        <v>68</v>
      </c>
    </row>
    <row r="45" spans="1:11" x14ac:dyDescent="0.25">
      <c r="A45" t="s">
        <v>239</v>
      </c>
      <c r="B45" s="130">
        <v>6</v>
      </c>
      <c r="C45" t="str">
        <f>'6 клас '!B13</f>
        <v>История и цивилизации</v>
      </c>
      <c r="D45">
        <f>'6 клас '!C13</f>
        <v>2</v>
      </c>
      <c r="E45">
        <f>'6 клас '!D13</f>
        <v>2</v>
      </c>
      <c r="G45">
        <f>$D45*$D$2+$E45*16</f>
        <v>68</v>
      </c>
      <c r="I45" s="123">
        <f t="shared" si="3"/>
        <v>9.9415204678362568E-2</v>
      </c>
      <c r="J45">
        <f>G45</f>
        <v>68</v>
      </c>
    </row>
    <row r="46" spans="1:11" x14ac:dyDescent="0.25">
      <c r="A46" t="s">
        <v>239</v>
      </c>
      <c r="B46" s="130">
        <v>7</v>
      </c>
      <c r="C46" t="str">
        <f>'7 клас '!B13</f>
        <v>История и цивилизации</v>
      </c>
      <c r="D46">
        <f>'7 клас '!C13</f>
        <v>2</v>
      </c>
      <c r="E46">
        <f>'7 клас '!D13</f>
        <v>2</v>
      </c>
      <c r="G46">
        <f>$D46*$D$2+$E46*18</f>
        <v>72</v>
      </c>
      <c r="I46" s="123">
        <f t="shared" si="3"/>
        <v>0.10526315789473684</v>
      </c>
      <c r="J46">
        <f>G46</f>
        <v>72</v>
      </c>
    </row>
    <row r="47" spans="1:11" x14ac:dyDescent="0.25">
      <c r="A47" t="s">
        <v>239</v>
      </c>
      <c r="B47" s="121">
        <v>8</v>
      </c>
      <c r="C47" t="str">
        <f>'8 клас_ЕМА'!B13</f>
        <v>История и цивилизации</v>
      </c>
      <c r="D47">
        <f>'8 клас_ЕМА'!C13</f>
        <v>2</v>
      </c>
      <c r="E47">
        <f>'8 клас_ЕМА'!D13</f>
        <v>2</v>
      </c>
      <c r="G47">
        <f>$D47*$D$2+$E47*18</f>
        <v>72</v>
      </c>
      <c r="I47" s="123">
        <f t="shared" si="3"/>
        <v>0.10526315789473684</v>
      </c>
      <c r="K47">
        <f>G47</f>
        <v>72</v>
      </c>
    </row>
    <row r="48" spans="1:11" x14ac:dyDescent="0.25">
      <c r="A48" t="s">
        <v>239</v>
      </c>
      <c r="B48" s="121">
        <v>9</v>
      </c>
      <c r="C48" t="str">
        <f>'9 клас_тЛВ'!B14</f>
        <v>История и цивилизации</v>
      </c>
      <c r="D48">
        <f>'9 клас_тЛВ'!C14</f>
        <v>2</v>
      </c>
      <c r="E48">
        <f>'9 клас_тЛВ'!D14</f>
        <v>2</v>
      </c>
      <c r="G48">
        <f>$D48*$D$2+$E48*18</f>
        <v>72</v>
      </c>
      <c r="I48" s="123">
        <f t="shared" si="3"/>
        <v>0.10526315789473684</v>
      </c>
      <c r="J48">
        <f>G48</f>
        <v>72</v>
      </c>
    </row>
    <row r="49" spans="1:11" x14ac:dyDescent="0.25">
      <c r="A49" t="s">
        <v>239</v>
      </c>
      <c r="B49" s="121">
        <v>10</v>
      </c>
      <c r="C49" t="str">
        <f>'10 клас_ХС'!B14</f>
        <v>История и цивилизации</v>
      </c>
      <c r="D49">
        <f>'10 клас_ХС'!C14</f>
        <v>4</v>
      </c>
      <c r="E49">
        <f>'10 клас_ХС'!D14</f>
        <v>3</v>
      </c>
      <c r="G49">
        <f>$D49*$D$2+$E49*18</f>
        <v>126</v>
      </c>
      <c r="I49" s="123">
        <f t="shared" si="3"/>
        <v>0.18421052631578946</v>
      </c>
      <c r="K49">
        <f>G49</f>
        <v>126</v>
      </c>
    </row>
    <row r="50" spans="1:11" x14ac:dyDescent="0.25">
      <c r="A50" t="s">
        <v>239</v>
      </c>
      <c r="B50" s="121">
        <v>8</v>
      </c>
      <c r="C50" s="122" t="s">
        <v>228</v>
      </c>
      <c r="D50">
        <v>1</v>
      </c>
      <c r="E50">
        <v>1</v>
      </c>
      <c r="G50">
        <f>$D50*$D$2+$E50*18</f>
        <v>36</v>
      </c>
      <c r="I50" s="123">
        <f t="shared" si="3"/>
        <v>5.2631578947368418E-2</v>
      </c>
    </row>
    <row r="51" spans="1:11" x14ac:dyDescent="0.25">
      <c r="B51" s="125"/>
      <c r="C51" s="126" t="s">
        <v>37</v>
      </c>
      <c r="D51" s="126"/>
      <c r="E51" s="126"/>
      <c r="F51" s="126"/>
      <c r="G51" s="126"/>
      <c r="H51" s="126">
        <f>SUM(G44:G50)</f>
        <v>514</v>
      </c>
      <c r="I51" s="127">
        <f>SUM(I44:I50)</f>
        <v>0.75146198830409361</v>
      </c>
      <c r="J51" s="128">
        <f>SUM(J44:J50)</f>
        <v>280</v>
      </c>
      <c r="K51" s="128">
        <f>SUM(K44:K50)</f>
        <v>198</v>
      </c>
    </row>
    <row r="52" spans="1:11" x14ac:dyDescent="0.25">
      <c r="A52" t="s">
        <v>238</v>
      </c>
      <c r="B52" s="121">
        <v>3</v>
      </c>
      <c r="C52" t="str">
        <f>'3 клас '!B12</f>
        <v>Компютърно моделиране</v>
      </c>
      <c r="D52">
        <f>'3 клас '!C12</f>
        <v>1</v>
      </c>
      <c r="E52">
        <f>'3 клас '!D12</f>
        <v>1</v>
      </c>
      <c r="G52">
        <f>$D52*$D$2+$E52*14</f>
        <v>32</v>
      </c>
      <c r="I52" s="123">
        <f>G52/648</f>
        <v>4.9382716049382713E-2</v>
      </c>
      <c r="J52">
        <f>G52</f>
        <v>32</v>
      </c>
    </row>
    <row r="53" spans="1:11" x14ac:dyDescent="0.25">
      <c r="A53" t="s">
        <v>238</v>
      </c>
      <c r="B53" s="121">
        <v>5</v>
      </c>
      <c r="C53" t="s">
        <v>36</v>
      </c>
      <c r="D53">
        <v>1.5</v>
      </c>
      <c r="E53">
        <v>1.5</v>
      </c>
      <c r="G53">
        <f>$D53*$D$2+$E53*16</f>
        <v>51</v>
      </c>
      <c r="I53" s="123">
        <f>G53/648</f>
        <v>7.8703703703703706E-2</v>
      </c>
      <c r="J53">
        <f>G53</f>
        <v>51</v>
      </c>
    </row>
    <row r="54" spans="1:11" x14ac:dyDescent="0.25">
      <c r="A54" t="s">
        <v>238</v>
      </c>
      <c r="B54" s="121">
        <v>6</v>
      </c>
      <c r="C54" t="str">
        <f>'6 клас '!B12</f>
        <v>Компютърно моделиране и информационни технологии</v>
      </c>
      <c r="D54">
        <v>1.5</v>
      </c>
      <c r="E54">
        <v>1.5</v>
      </c>
      <c r="G54">
        <f>$D54*$D$2+$E54*16</f>
        <v>51</v>
      </c>
      <c r="I54" s="123">
        <f>G54/648</f>
        <v>7.8703703703703706E-2</v>
      </c>
      <c r="J54">
        <f>G54</f>
        <v>51</v>
      </c>
    </row>
    <row r="55" spans="1:11" x14ac:dyDescent="0.25">
      <c r="A55" t="s">
        <v>238</v>
      </c>
      <c r="B55" s="121">
        <v>7</v>
      </c>
      <c r="C55" t="str">
        <f>'7 клас '!B12</f>
        <v>Компютърно моделиране и информационни технологии</v>
      </c>
      <c r="D55">
        <v>1.5</v>
      </c>
      <c r="E55">
        <v>1.5</v>
      </c>
      <c r="G55">
        <f>$D55*$D$2+$E55*18</f>
        <v>54</v>
      </c>
      <c r="I55" s="123">
        <f>G55/648</f>
        <v>8.3333333333333329E-2</v>
      </c>
      <c r="J55">
        <f>G55</f>
        <v>54</v>
      </c>
    </row>
    <row r="56" spans="1:11" x14ac:dyDescent="0.25">
      <c r="B56" s="125"/>
      <c r="C56" s="126" t="s">
        <v>36</v>
      </c>
      <c r="D56" s="126"/>
      <c r="E56" s="126"/>
      <c r="F56" s="126"/>
      <c r="G56" s="126"/>
      <c r="H56" s="126">
        <f>SUM(G52:G55)</f>
        <v>188</v>
      </c>
      <c r="I56" s="127">
        <f>SUM(I52:I55)</f>
        <v>0.29012345679012347</v>
      </c>
      <c r="J56" s="128">
        <f>SUM(J52:J55)</f>
        <v>188</v>
      </c>
      <c r="K56" s="128">
        <f>SUM(K53:K55)</f>
        <v>0</v>
      </c>
    </row>
    <row r="57" spans="1:11" x14ac:dyDescent="0.25">
      <c r="A57" t="s">
        <v>240</v>
      </c>
      <c r="B57" s="121">
        <v>5</v>
      </c>
      <c r="C57" t="str">
        <f>'5 клас'!B11</f>
        <v>Математика</v>
      </c>
      <c r="D57">
        <f>'5 клас'!C11</f>
        <v>5</v>
      </c>
      <c r="E57">
        <f>'5 клас'!D11</f>
        <v>5</v>
      </c>
      <c r="G57">
        <f>$D57*$D$2+$E57*16</f>
        <v>170</v>
      </c>
      <c r="I57" s="123">
        <f t="shared" ref="I57:I64" si="4">G57/648</f>
        <v>0.26234567901234568</v>
      </c>
      <c r="J57">
        <f>G57</f>
        <v>170</v>
      </c>
    </row>
    <row r="58" spans="1:11" x14ac:dyDescent="0.25">
      <c r="A58" t="s">
        <v>240</v>
      </c>
      <c r="B58" s="121">
        <v>6</v>
      </c>
      <c r="C58" t="str">
        <f>'6 клас '!B11</f>
        <v>Математика</v>
      </c>
      <c r="D58">
        <f>'6 клас '!C11</f>
        <v>5</v>
      </c>
      <c r="E58">
        <f>'6 клас '!D11</f>
        <v>5</v>
      </c>
      <c r="G58">
        <f>$D58*$D$2+$E58*16</f>
        <v>170</v>
      </c>
      <c r="I58" s="123">
        <f t="shared" si="4"/>
        <v>0.26234567901234568</v>
      </c>
      <c r="J58">
        <f>G58</f>
        <v>170</v>
      </c>
    </row>
    <row r="59" spans="1:11" x14ac:dyDescent="0.25">
      <c r="A59" t="s">
        <v>240</v>
      </c>
      <c r="B59" s="121">
        <v>7</v>
      </c>
      <c r="C59" t="str">
        <f>'7 клас '!B11</f>
        <v>Математика</v>
      </c>
      <c r="D59">
        <f>'7 клас '!C11</f>
        <v>5</v>
      </c>
      <c r="E59">
        <f>'7 клас '!D11</f>
        <v>5</v>
      </c>
      <c r="G59">
        <f>$D59*$D$2+$E59*18</f>
        <v>180</v>
      </c>
      <c r="I59" s="123">
        <f t="shared" si="4"/>
        <v>0.27777777777777779</v>
      </c>
      <c r="J59">
        <f>G59</f>
        <v>180</v>
      </c>
    </row>
    <row r="60" spans="1:11" x14ac:dyDescent="0.25">
      <c r="A60" t="s">
        <v>240</v>
      </c>
      <c r="B60" s="121">
        <v>8</v>
      </c>
      <c r="C60" t="str">
        <f>'8 клас_ЕМА'!B11</f>
        <v>Математика</v>
      </c>
      <c r="D60">
        <f>'8 клас_ЕМА'!C11</f>
        <v>3</v>
      </c>
      <c r="E60">
        <f>'8 клас_ЕМА'!D11</f>
        <v>3</v>
      </c>
      <c r="G60">
        <f>$D60*$D$2+$E60*18</f>
        <v>108</v>
      </c>
      <c r="I60" s="123">
        <f t="shared" si="4"/>
        <v>0.16666666666666666</v>
      </c>
      <c r="K60">
        <f>G60</f>
        <v>108</v>
      </c>
    </row>
    <row r="61" spans="1:11" x14ac:dyDescent="0.25">
      <c r="A61" t="s">
        <v>240</v>
      </c>
      <c r="B61" s="121">
        <v>9</v>
      </c>
      <c r="C61" t="str">
        <f>'9 клас_тЛВ'!B12</f>
        <v>Математика</v>
      </c>
      <c r="D61">
        <f>'9 клас_тЛВ'!C12</f>
        <v>3</v>
      </c>
      <c r="E61">
        <f>'9 клас_тЛВ'!D12</f>
        <v>3</v>
      </c>
      <c r="G61">
        <f>$D61*$D$2+$E61*18</f>
        <v>108</v>
      </c>
      <c r="I61" s="123">
        <f t="shared" si="4"/>
        <v>0.16666666666666666</v>
      </c>
      <c r="J61">
        <f>G61</f>
        <v>108</v>
      </c>
    </row>
    <row r="62" spans="1:11" x14ac:dyDescent="0.25">
      <c r="A62" t="s">
        <v>240</v>
      </c>
      <c r="B62" s="121">
        <v>10</v>
      </c>
      <c r="C62" t="str">
        <f>'10 клас_ХС'!B12</f>
        <v>Математика</v>
      </c>
      <c r="D62">
        <f>'10 клас_ХС'!C12</f>
        <v>2</v>
      </c>
      <c r="E62">
        <f>'10 клас_ХС'!D12</f>
        <v>2</v>
      </c>
      <c r="G62">
        <f>$D62*$D$2+$E62*18</f>
        <v>72</v>
      </c>
      <c r="I62" s="123">
        <f t="shared" si="4"/>
        <v>0.1111111111111111</v>
      </c>
      <c r="K62">
        <f>G62</f>
        <v>72</v>
      </c>
    </row>
    <row r="63" spans="1:11" x14ac:dyDescent="0.25">
      <c r="A63" t="s">
        <v>240</v>
      </c>
      <c r="B63" s="121">
        <v>11</v>
      </c>
      <c r="C63" t="str">
        <f>'11 клас_тЛВ '!B11</f>
        <v>Математика</v>
      </c>
      <c r="D63">
        <f>'11 клас_тЛВ '!C11</f>
        <v>2</v>
      </c>
      <c r="E63">
        <f>'11 клас_тЛВ '!D11</f>
        <v>2</v>
      </c>
      <c r="G63">
        <f>$D63*$D$2+$E63*18</f>
        <v>72</v>
      </c>
      <c r="I63" s="123">
        <f t="shared" si="4"/>
        <v>0.1111111111111111</v>
      </c>
      <c r="J63">
        <f>G63</f>
        <v>72</v>
      </c>
    </row>
    <row r="64" spans="1:11" x14ac:dyDescent="0.25">
      <c r="A64" t="s">
        <v>240</v>
      </c>
      <c r="B64" s="121">
        <v>12</v>
      </c>
      <c r="C64" t="str">
        <f>'12 клас_Ав'!B11</f>
        <v>Математика</v>
      </c>
      <c r="D64">
        <f>'12 клас_Ав'!C11</f>
        <v>2</v>
      </c>
      <c r="E64">
        <f>'12 клас_Ав'!D11</f>
        <v>2</v>
      </c>
      <c r="G64">
        <f>$D64*$D$2+$E64*11</f>
        <v>58</v>
      </c>
      <c r="I64" s="123">
        <f t="shared" si="4"/>
        <v>8.9506172839506168E-2</v>
      </c>
      <c r="K64">
        <f>G64</f>
        <v>58</v>
      </c>
    </row>
    <row r="65" spans="1:11" x14ac:dyDescent="0.25">
      <c r="A65" t="s">
        <v>240</v>
      </c>
      <c r="B65" s="121">
        <v>8</v>
      </c>
      <c r="C65" s="122" t="s">
        <v>227</v>
      </c>
      <c r="D65">
        <v>1</v>
      </c>
      <c r="E65">
        <v>2</v>
      </c>
      <c r="G65">
        <f>$D65*$D$2+$E65*18</f>
        <v>54</v>
      </c>
      <c r="I65" s="123">
        <f>G65/900</f>
        <v>0.06</v>
      </c>
    </row>
    <row r="66" spans="1:11" x14ac:dyDescent="0.25">
      <c r="B66" s="125"/>
      <c r="C66" s="126" t="s">
        <v>11</v>
      </c>
      <c r="D66" s="126"/>
      <c r="E66" s="126"/>
      <c r="F66" s="126"/>
      <c r="G66" s="126"/>
      <c r="H66" s="126">
        <f>SUM(G57:G65)</f>
        <v>992</v>
      </c>
      <c r="I66" s="127">
        <f>SUM(I57:I65)</f>
        <v>1.5075308641975309</v>
      </c>
      <c r="J66" s="128">
        <f>SUM(J57:J65)</f>
        <v>700</v>
      </c>
      <c r="K66" s="128">
        <f>SUM(K57:K65)</f>
        <v>238</v>
      </c>
    </row>
    <row r="67" spans="1:11" x14ac:dyDescent="0.25">
      <c r="B67" s="121">
        <v>5</v>
      </c>
      <c r="C67" t="str">
        <f>'5 клас'!B16</f>
        <v>Музика</v>
      </c>
      <c r="D67">
        <f>'5 клас'!C16</f>
        <v>2</v>
      </c>
      <c r="E67">
        <f>'5 клас'!D16</f>
        <v>2</v>
      </c>
      <c r="G67">
        <f>$D67*$D$2+$E67*16</f>
        <v>68</v>
      </c>
      <c r="I67" s="123">
        <f t="shared" ref="I67:I72" si="5">G67/700</f>
        <v>9.7142857142857142E-2</v>
      </c>
      <c r="J67">
        <f>G67</f>
        <v>68</v>
      </c>
    </row>
    <row r="68" spans="1:11" x14ac:dyDescent="0.25">
      <c r="B68" s="121">
        <v>6</v>
      </c>
      <c r="C68" t="str">
        <f>'6 клас '!B16</f>
        <v>Музика</v>
      </c>
      <c r="D68">
        <f>'6 клас '!C16</f>
        <v>2</v>
      </c>
      <c r="E68">
        <f>'6 клас '!D16</f>
        <v>2</v>
      </c>
      <c r="G68">
        <f>$D68*$D$2+$E68*16</f>
        <v>68</v>
      </c>
      <c r="I68" s="123">
        <f t="shared" si="5"/>
        <v>9.7142857142857142E-2</v>
      </c>
      <c r="J68">
        <f>G68</f>
        <v>68</v>
      </c>
    </row>
    <row r="69" spans="1:11" x14ac:dyDescent="0.25">
      <c r="B69" s="130">
        <v>7</v>
      </c>
      <c r="C69" t="str">
        <f>'7 клас '!B18</f>
        <v>Музика</v>
      </c>
      <c r="D69">
        <f>'7 клас '!C18</f>
        <v>2</v>
      </c>
      <c r="E69">
        <f>'7 клас '!D18</f>
        <v>1</v>
      </c>
      <c r="G69">
        <f>$D69*$D$2+$E69*18</f>
        <v>54</v>
      </c>
      <c r="I69" s="123">
        <f t="shared" si="5"/>
        <v>7.7142857142857138E-2</v>
      </c>
      <c r="J69">
        <f>G69</f>
        <v>54</v>
      </c>
    </row>
    <row r="70" spans="1:11" x14ac:dyDescent="0.25">
      <c r="B70" s="130">
        <v>8</v>
      </c>
      <c r="C70" t="str">
        <f>'8 клас_ЕМА'!B19</f>
        <v>Музика</v>
      </c>
      <c r="D70">
        <f>'8 клас_ЕМА'!C19</f>
        <v>1</v>
      </c>
      <c r="E70">
        <f>'8 клас_ЕМА'!D19</f>
        <v>0</v>
      </c>
      <c r="G70">
        <f>$D70*$D$2+$E70*18</f>
        <v>18</v>
      </c>
      <c r="I70" s="123">
        <f t="shared" si="5"/>
        <v>2.5714285714285714E-2</v>
      </c>
      <c r="K70">
        <f>G70</f>
        <v>18</v>
      </c>
    </row>
    <row r="71" spans="1:11" x14ac:dyDescent="0.25">
      <c r="B71" s="130">
        <v>9</v>
      </c>
      <c r="C71" t="str">
        <f>'9 клас_тЛВ'!B20</f>
        <v>Музика</v>
      </c>
      <c r="D71">
        <f>'9 клас_тЛВ'!C20</f>
        <v>1</v>
      </c>
      <c r="E71">
        <f>'9 клас_тЛВ'!D20</f>
        <v>0</v>
      </c>
      <c r="G71">
        <f>$D71*$D$2+$E71*18</f>
        <v>18</v>
      </c>
      <c r="I71" s="123">
        <f t="shared" si="5"/>
        <v>2.5714285714285714E-2</v>
      </c>
      <c r="J71">
        <f>G71</f>
        <v>18</v>
      </c>
    </row>
    <row r="72" spans="1:11" x14ac:dyDescent="0.25">
      <c r="B72" s="130">
        <v>10</v>
      </c>
      <c r="C72" s="129" t="str">
        <f>'10 клас_ХС'!B20</f>
        <v>Музика</v>
      </c>
      <c r="D72">
        <f>'10 клас_ХС'!C20</f>
        <v>1</v>
      </c>
      <c r="E72">
        <f>'10 клас_ХС'!D20</f>
        <v>0</v>
      </c>
      <c r="G72">
        <f>$D72*$D$2+$E72*18</f>
        <v>18</v>
      </c>
      <c r="I72" s="123">
        <f t="shared" si="5"/>
        <v>2.5714285714285714E-2</v>
      </c>
      <c r="K72">
        <f>G72</f>
        <v>18</v>
      </c>
    </row>
    <row r="73" spans="1:11" x14ac:dyDescent="0.25">
      <c r="B73" s="125"/>
      <c r="C73" s="126" t="s">
        <v>13</v>
      </c>
      <c r="D73" s="126"/>
      <c r="E73" s="126"/>
      <c r="F73" s="126"/>
      <c r="G73" s="126"/>
      <c r="H73" s="126">
        <f>SUM(G67:G72)</f>
        <v>244</v>
      </c>
      <c r="I73" s="127">
        <f>SUM(I67:I72)</f>
        <v>0.34857142857142848</v>
      </c>
      <c r="J73" s="128">
        <f>SUM(J67:J72)</f>
        <v>208</v>
      </c>
      <c r="K73" s="128">
        <f>SUM(K67:K72)</f>
        <v>36</v>
      </c>
    </row>
    <row r="74" spans="1:11" x14ac:dyDescent="0.25">
      <c r="A74" t="s">
        <v>238</v>
      </c>
      <c r="B74" s="130">
        <v>5</v>
      </c>
      <c r="C74" t="str">
        <f>'5 клас'!B18</f>
        <v>Технологии и предприемачество</v>
      </c>
      <c r="D74">
        <v>1.5</v>
      </c>
      <c r="E74">
        <v>1.5</v>
      </c>
      <c r="G74">
        <f>$D74*$D$2+$E74*16</f>
        <v>51</v>
      </c>
      <c r="I74" s="123">
        <f>G74/700</f>
        <v>7.2857142857142856E-2</v>
      </c>
      <c r="J74">
        <f>G74</f>
        <v>51</v>
      </c>
    </row>
    <row r="75" spans="1:11" x14ac:dyDescent="0.25">
      <c r="A75" t="s">
        <v>238</v>
      </c>
      <c r="B75" s="130">
        <v>6</v>
      </c>
      <c r="C75" t="str">
        <f>'6 клас '!B18</f>
        <v>Технологии и предприемачество</v>
      </c>
      <c r="D75">
        <v>1.5</v>
      </c>
      <c r="E75">
        <v>1.5</v>
      </c>
      <c r="G75">
        <f>$D75*$D$2+$E75*16</f>
        <v>51</v>
      </c>
      <c r="I75" s="123">
        <f>G75/700</f>
        <v>7.2857142857142856E-2</v>
      </c>
      <c r="J75">
        <f>G75</f>
        <v>51</v>
      </c>
    </row>
    <row r="76" spans="1:11" x14ac:dyDescent="0.25">
      <c r="A76" t="s">
        <v>238</v>
      </c>
      <c r="B76">
        <v>7</v>
      </c>
      <c r="C76" t="str">
        <f>'7 клас '!B20</f>
        <v>Технологии и предприемачество</v>
      </c>
      <c r="D76">
        <f>'7 клас '!C20</f>
        <v>1</v>
      </c>
      <c r="E76">
        <f>'7 клас '!D20</f>
        <v>1</v>
      </c>
      <c r="G76">
        <f>$D76*$D$2+$E76*18</f>
        <v>36</v>
      </c>
      <c r="I76" s="123">
        <f>G76/700</f>
        <v>5.1428571428571428E-2</v>
      </c>
      <c r="J76">
        <f>G76</f>
        <v>36</v>
      </c>
    </row>
    <row r="77" spans="1:11" x14ac:dyDescent="0.25">
      <c r="A77" t="s">
        <v>238</v>
      </c>
      <c r="B77" s="130">
        <v>8</v>
      </c>
      <c r="C77" t="str">
        <f>'8 клас_ЕМА'!B24</f>
        <v>Предприемачество</v>
      </c>
      <c r="D77">
        <f>'8 клас_ЕМА'!C24</f>
        <v>1</v>
      </c>
      <c r="E77">
        <f>'8 клас_ЕМА'!D24</f>
        <v>1</v>
      </c>
      <c r="G77">
        <f>$D77*$D$2+$E77*18</f>
        <v>36</v>
      </c>
      <c r="I77" s="123">
        <f>G77/648</f>
        <v>5.5555555555555552E-2</v>
      </c>
      <c r="K77">
        <f>G77</f>
        <v>36</v>
      </c>
    </row>
    <row r="78" spans="1:11" x14ac:dyDescent="0.25">
      <c r="B78" s="125"/>
      <c r="C78" s="126" t="s">
        <v>15</v>
      </c>
      <c r="D78" s="126"/>
      <c r="E78" s="126"/>
      <c r="F78" s="126"/>
      <c r="G78" s="126"/>
      <c r="H78" s="126">
        <f>SUM(G74:G77)</f>
        <v>174</v>
      </c>
      <c r="I78" s="127">
        <f>SUM(I74:I77)</f>
        <v>0.2526984126984127</v>
      </c>
      <c r="J78" s="128">
        <f>SUM(J74:J76)</f>
        <v>138</v>
      </c>
      <c r="K78" s="128">
        <f>SUM(K74:K77)</f>
        <v>36</v>
      </c>
    </row>
    <row r="79" spans="1:11" x14ac:dyDescent="0.25">
      <c r="A79" t="s">
        <v>245</v>
      </c>
      <c r="B79" s="130">
        <v>8</v>
      </c>
      <c r="C79" t="str">
        <f>'8 клас_ЕМА'!B17</f>
        <v>Физика и астрономия</v>
      </c>
      <c r="D79">
        <v>1.5</v>
      </c>
      <c r="E79">
        <v>1.5</v>
      </c>
      <c r="G79">
        <f>$D79*$D$2+$E79*18</f>
        <v>54</v>
      </c>
      <c r="I79" s="123">
        <f>G79/684</f>
        <v>7.8947368421052627E-2</v>
      </c>
      <c r="K79">
        <f>G79</f>
        <v>54</v>
      </c>
    </row>
    <row r="80" spans="1:11" x14ac:dyDescent="0.25">
      <c r="A80" t="s">
        <v>245</v>
      </c>
      <c r="B80">
        <v>9</v>
      </c>
      <c r="C80" t="str">
        <f>'9 клас_тЛВ'!B18</f>
        <v>Физика и астрономия</v>
      </c>
      <c r="D80">
        <f>'9 клас_тЛВ'!C18</f>
        <v>1</v>
      </c>
      <c r="E80">
        <f>'9 клас_тЛВ'!D18</f>
        <v>1</v>
      </c>
      <c r="G80">
        <f>$D80*$D$2+$E80*18</f>
        <v>36</v>
      </c>
      <c r="I80" s="123">
        <f>G80/684</f>
        <v>5.2631578947368418E-2</v>
      </c>
      <c r="J80">
        <f>G80</f>
        <v>36</v>
      </c>
    </row>
    <row r="81" spans="1:14" x14ac:dyDescent="0.25">
      <c r="A81" t="s">
        <v>245</v>
      </c>
      <c r="B81">
        <v>10</v>
      </c>
      <c r="C81" t="str">
        <f>'10 клас_ХС'!B18</f>
        <v>Физика и астрономия</v>
      </c>
      <c r="D81">
        <f>'10 клас_ХС'!C18</f>
        <v>2</v>
      </c>
      <c r="E81">
        <f>'10 клас_ХС'!D18</f>
        <v>2</v>
      </c>
      <c r="G81">
        <f>$D81*$D$2+$E81*18</f>
        <v>72</v>
      </c>
      <c r="I81" s="123">
        <f>G81/684</f>
        <v>0.10526315789473684</v>
      </c>
      <c r="K81">
        <f>G81</f>
        <v>72</v>
      </c>
    </row>
    <row r="82" spans="1:14" x14ac:dyDescent="0.25">
      <c r="A82" t="s">
        <v>245</v>
      </c>
      <c r="B82">
        <v>7</v>
      </c>
      <c r="C82" t="str">
        <f>'7 клас '!B16</f>
        <v xml:space="preserve">Физика и астрономия </v>
      </c>
      <c r="D82">
        <v>1.5</v>
      </c>
      <c r="E82">
        <v>1.5</v>
      </c>
      <c r="G82">
        <f>$D82*$D$2+$E82*18</f>
        <v>54</v>
      </c>
      <c r="I82" s="123">
        <f>G82/684</f>
        <v>7.8947368421052627E-2</v>
      </c>
      <c r="J82">
        <f>G82</f>
        <v>54</v>
      </c>
    </row>
    <row r="83" spans="1:14" x14ac:dyDescent="0.25">
      <c r="B83" s="125"/>
      <c r="C83" s="126" t="s">
        <v>42</v>
      </c>
      <c r="D83" s="126"/>
      <c r="E83" s="126"/>
      <c r="F83" s="126"/>
      <c r="G83" s="126"/>
      <c r="H83" s="126">
        <f>SUM(G79:G82)</f>
        <v>216</v>
      </c>
      <c r="I83" s="127">
        <f>SUM(I79:I82)</f>
        <v>0.31578947368421051</v>
      </c>
      <c r="J83" s="128">
        <f>SUM(J79:J82)</f>
        <v>90</v>
      </c>
      <c r="K83" s="128">
        <f>SUM(K79:K82)</f>
        <v>126</v>
      </c>
    </row>
    <row r="84" spans="1:14" x14ac:dyDescent="0.25">
      <c r="A84" t="s">
        <v>242</v>
      </c>
      <c r="B84">
        <v>5</v>
      </c>
      <c r="C84" t="str">
        <f>'5 клас'!B19</f>
        <v>Физическо възпитание и спорт</v>
      </c>
      <c r="D84">
        <f>'5 клас'!C19</f>
        <v>2</v>
      </c>
      <c r="E84">
        <f>'5 клас'!D19</f>
        <v>3</v>
      </c>
      <c r="G84">
        <f>$D84*$D$2+$E84*16</f>
        <v>84</v>
      </c>
      <c r="I84" s="123">
        <f t="shared" ref="I84:I91" si="6">G84/700</f>
        <v>0.12</v>
      </c>
      <c r="J84">
        <f>G84</f>
        <v>84</v>
      </c>
      <c r="N84">
        <f>90*15</f>
        <v>1350</v>
      </c>
    </row>
    <row r="85" spans="1:14" x14ac:dyDescent="0.25">
      <c r="A85" t="s">
        <v>242</v>
      </c>
      <c r="B85">
        <v>6</v>
      </c>
      <c r="C85" t="str">
        <f>'6 клас '!B19</f>
        <v>Физическо възпитание и спорт</v>
      </c>
      <c r="D85">
        <f>'6 клас '!C19</f>
        <v>3</v>
      </c>
      <c r="E85">
        <f>'6 клас '!D19</f>
        <v>2</v>
      </c>
      <c r="G85">
        <f>$D85*$D$2+$E85*16</f>
        <v>86</v>
      </c>
      <c r="I85" s="123">
        <f t="shared" si="6"/>
        <v>0.12285714285714286</v>
      </c>
      <c r="J85">
        <f>G85</f>
        <v>86</v>
      </c>
    </row>
    <row r="86" spans="1:14" x14ac:dyDescent="0.25">
      <c r="A86" t="s">
        <v>242</v>
      </c>
      <c r="B86" s="129">
        <v>7</v>
      </c>
      <c r="C86" t="str">
        <f>'7 клас '!B21</f>
        <v>Физическо възпитание и спорт</v>
      </c>
      <c r="D86">
        <f>'7 клас '!C21</f>
        <v>2</v>
      </c>
      <c r="E86">
        <f>'7 клас '!D21</f>
        <v>2</v>
      </c>
      <c r="G86">
        <f>$D86*$D$2+$E86*18</f>
        <v>72</v>
      </c>
      <c r="I86" s="123">
        <f t="shared" si="6"/>
        <v>0.10285714285714286</v>
      </c>
      <c r="J86">
        <f>G86</f>
        <v>72</v>
      </c>
      <c r="N86">
        <f>126*15</f>
        <v>1890</v>
      </c>
    </row>
    <row r="87" spans="1:14" x14ac:dyDescent="0.25">
      <c r="A87" t="s">
        <v>242</v>
      </c>
      <c r="B87" s="129">
        <v>8</v>
      </c>
      <c r="C87" t="str">
        <f>'8 клас_ЕМА'!B21</f>
        <v>Физическо възпитание и спорт</v>
      </c>
      <c r="D87">
        <f>'8 клас_ЕМА'!C21</f>
        <v>2</v>
      </c>
      <c r="E87">
        <f>'8 клас_ЕМА'!D21</f>
        <v>2</v>
      </c>
      <c r="G87">
        <f>$D87*$D$2+$E87*18</f>
        <v>72</v>
      </c>
      <c r="I87" s="123">
        <f t="shared" si="6"/>
        <v>0.10285714285714286</v>
      </c>
      <c r="K87">
        <f>G87</f>
        <v>72</v>
      </c>
      <c r="N87">
        <f>7020-1350</f>
        <v>5670</v>
      </c>
    </row>
    <row r="88" spans="1:14" x14ac:dyDescent="0.25">
      <c r="A88" t="s">
        <v>242</v>
      </c>
      <c r="B88" s="129">
        <v>9</v>
      </c>
      <c r="C88" t="str">
        <f>'9 клас_тЛВ'!B22</f>
        <v>Физическо възпитание и спорт</v>
      </c>
      <c r="D88">
        <f>'9 клас_тЛВ'!C22</f>
        <v>2</v>
      </c>
      <c r="E88">
        <f>'9 клас_тЛВ'!D22</f>
        <v>2</v>
      </c>
      <c r="G88">
        <f>$D88*$D$2+$E88*18</f>
        <v>72</v>
      </c>
      <c r="I88" s="123">
        <f t="shared" si="6"/>
        <v>0.10285714285714286</v>
      </c>
      <c r="J88">
        <f>G88</f>
        <v>72</v>
      </c>
    </row>
    <row r="89" spans="1:14" x14ac:dyDescent="0.25">
      <c r="A89" t="s">
        <v>242</v>
      </c>
      <c r="B89" s="129">
        <v>10</v>
      </c>
      <c r="C89" t="str">
        <f>'10 клас_ХС'!B22</f>
        <v>Физическо възпитание и спорт</v>
      </c>
      <c r="D89">
        <f>'10 клас_ХС'!C22</f>
        <v>2</v>
      </c>
      <c r="E89">
        <f>'10 клас_ХС'!D22</f>
        <v>2</v>
      </c>
      <c r="G89">
        <f>$D89*$D$2+$E89*18</f>
        <v>72</v>
      </c>
      <c r="I89" s="123">
        <f t="shared" si="6"/>
        <v>0.10285714285714286</v>
      </c>
      <c r="K89">
        <f>G89</f>
        <v>72</v>
      </c>
    </row>
    <row r="90" spans="1:14" x14ac:dyDescent="0.25">
      <c r="A90" t="s">
        <v>242</v>
      </c>
      <c r="B90" s="129">
        <v>11</v>
      </c>
      <c r="C90" t="str">
        <f>'11 клас_тЛВ '!B13</f>
        <v>Физическо възпитание и спорт</v>
      </c>
      <c r="D90">
        <f>'11 клас_тЛВ '!C13</f>
        <v>2</v>
      </c>
      <c r="E90">
        <f>'11 клас_тЛВ '!D13</f>
        <v>2</v>
      </c>
      <c r="G90">
        <f>$D90*$D$2+$E90*18</f>
        <v>72</v>
      </c>
      <c r="I90" s="123">
        <f t="shared" si="6"/>
        <v>0.10285714285714286</v>
      </c>
      <c r="J90">
        <f>G90</f>
        <v>72</v>
      </c>
    </row>
    <row r="91" spans="1:14" x14ac:dyDescent="0.25">
      <c r="A91" t="s">
        <v>242</v>
      </c>
      <c r="B91" s="129">
        <v>12</v>
      </c>
      <c r="C91" t="str">
        <f>'12 клас_Ав'!B13</f>
        <v>Физическо възпитание и спорт</v>
      </c>
      <c r="D91">
        <f>'12 клас_Ав'!C13</f>
        <v>2</v>
      </c>
      <c r="E91">
        <f>'12 клас_Ав'!D13</f>
        <v>2</v>
      </c>
      <c r="G91">
        <f>$D91*$D$2+$E91*11</f>
        <v>58</v>
      </c>
      <c r="I91" s="123">
        <f t="shared" si="6"/>
        <v>8.2857142857142851E-2</v>
      </c>
      <c r="K91">
        <f>G91</f>
        <v>58</v>
      </c>
    </row>
    <row r="92" spans="1:14" x14ac:dyDescent="0.25">
      <c r="B92" s="125"/>
      <c r="C92" s="126" t="s">
        <v>16</v>
      </c>
      <c r="D92" s="126"/>
      <c r="E92" s="126"/>
      <c r="F92" s="126"/>
      <c r="G92" s="126"/>
      <c r="H92" s="126">
        <f>SUM(G84:G91)</f>
        <v>588</v>
      </c>
      <c r="I92" s="127">
        <f>SUM(I84:I91)</f>
        <v>0.84</v>
      </c>
      <c r="J92" s="128">
        <f>SUM(J84:J91)</f>
        <v>386</v>
      </c>
      <c r="K92" s="128">
        <f>SUM(K84:K91)</f>
        <v>202</v>
      </c>
    </row>
    <row r="93" spans="1:14" x14ac:dyDescent="0.25">
      <c r="B93" s="129">
        <v>8</v>
      </c>
      <c r="C93" t="str">
        <f>'8 клас_ЕМА'!B15</f>
        <v>Философия</v>
      </c>
      <c r="D93">
        <f>'8 клас_ЕМА'!C15</f>
        <v>1</v>
      </c>
      <c r="E93">
        <f>'8 клас_ЕМА'!D15</f>
        <v>1</v>
      </c>
      <c r="G93">
        <f>$D93*$D$2+$E93*18</f>
        <v>36</v>
      </c>
      <c r="I93" s="123">
        <f>G93/684</f>
        <v>5.2631578947368418E-2</v>
      </c>
      <c r="K93">
        <f>G93</f>
        <v>36</v>
      </c>
    </row>
    <row r="94" spans="1:14" x14ac:dyDescent="0.25">
      <c r="B94" s="129">
        <v>9</v>
      </c>
      <c r="C94" s="129" t="str">
        <f>'9 клас_тЛВ'!B16</f>
        <v>Философия</v>
      </c>
      <c r="D94">
        <f>'9 клас_тЛВ'!C16</f>
        <v>1</v>
      </c>
      <c r="E94">
        <f>'9 клас_тЛВ'!D16</f>
        <v>1</v>
      </c>
      <c r="G94">
        <f>$D94*$D$2+$E94*18</f>
        <v>36</v>
      </c>
      <c r="I94" s="123">
        <f>G94/684</f>
        <v>5.2631578947368418E-2</v>
      </c>
      <c r="J94">
        <f>G94</f>
        <v>36</v>
      </c>
    </row>
    <row r="95" spans="1:14" x14ac:dyDescent="0.25">
      <c r="B95">
        <v>10</v>
      </c>
      <c r="C95" t="str">
        <f>'10 клас_ХС'!B16</f>
        <v>Философия</v>
      </c>
      <c r="D95">
        <f>'10 клас_ХС'!C16</f>
        <v>2</v>
      </c>
      <c r="E95">
        <f>'10 клас_ХС'!D16</f>
        <v>2</v>
      </c>
      <c r="G95">
        <f>$D95*$D$2+$E95*18</f>
        <v>72</v>
      </c>
      <c r="I95" s="123">
        <f>G95/684</f>
        <v>0.10526315789473684</v>
      </c>
      <c r="K95">
        <f>G95</f>
        <v>72</v>
      </c>
    </row>
    <row r="96" spans="1:14" x14ac:dyDescent="0.25">
      <c r="B96" s="125"/>
      <c r="C96" s="126" t="s">
        <v>48</v>
      </c>
      <c r="D96" s="126"/>
      <c r="E96" s="126"/>
      <c r="F96" s="126"/>
      <c r="G96" s="126"/>
      <c r="H96" s="126">
        <f>SUM(G93:G95)</f>
        <v>144</v>
      </c>
      <c r="I96" s="127">
        <f>SUM(I93:I95)</f>
        <v>0.21052631578947367</v>
      </c>
      <c r="J96" s="128">
        <f>SUM(J93:J95)</f>
        <v>36</v>
      </c>
      <c r="K96" s="128">
        <f>SUM(K93:K95)</f>
        <v>108</v>
      </c>
    </row>
    <row r="97" spans="1:15" x14ac:dyDescent="0.25">
      <c r="A97" t="s">
        <v>235</v>
      </c>
      <c r="B97">
        <v>7</v>
      </c>
      <c r="C97" t="str">
        <f>'7 клас '!B17</f>
        <v>Химия и опазване на околната среда</v>
      </c>
      <c r="D97">
        <f>'7 клас '!C17</f>
        <v>2</v>
      </c>
      <c r="E97">
        <f>'7 клас '!D17</f>
        <v>1</v>
      </c>
      <c r="G97">
        <f>$D97*$D$2+$E97*18</f>
        <v>54</v>
      </c>
      <c r="I97" s="123">
        <f>G97/684</f>
        <v>7.8947368421052627E-2</v>
      </c>
      <c r="J97">
        <f>G97</f>
        <v>54</v>
      </c>
      <c r="O97">
        <f>N97-684</f>
        <v>-684</v>
      </c>
    </row>
    <row r="98" spans="1:15" x14ac:dyDescent="0.25">
      <c r="A98" t="s">
        <v>235</v>
      </c>
      <c r="B98">
        <v>8</v>
      </c>
      <c r="C98" t="str">
        <f>'8 клас_ЕМА'!B18</f>
        <v>Химия и опазване на околната среда</v>
      </c>
      <c r="D98">
        <f>'8 клас_ЕМА'!C18</f>
        <v>1</v>
      </c>
      <c r="E98">
        <f>'8 клас_ЕМА'!D18</f>
        <v>1</v>
      </c>
      <c r="G98">
        <f>$D98*$D$2+$E98*18</f>
        <v>36</v>
      </c>
      <c r="I98" s="123">
        <f>G98/684</f>
        <v>5.2631578947368418E-2</v>
      </c>
      <c r="K98">
        <f>G98</f>
        <v>36</v>
      </c>
    </row>
    <row r="99" spans="1:15" x14ac:dyDescent="0.25">
      <c r="A99" t="s">
        <v>235</v>
      </c>
      <c r="B99">
        <v>9</v>
      </c>
      <c r="C99" t="str">
        <f>'9 клас_тЛВ'!B19</f>
        <v>Химия и опазване на околната среда</v>
      </c>
      <c r="D99">
        <f>'9 клас_тЛВ'!C19</f>
        <v>1</v>
      </c>
      <c r="E99">
        <f>'9 клас_тЛВ'!D19</f>
        <v>2</v>
      </c>
      <c r="G99">
        <f>$D99*$D$2+$E99*18</f>
        <v>54</v>
      </c>
      <c r="I99" s="123">
        <f>G99/684</f>
        <v>7.8947368421052627E-2</v>
      </c>
      <c r="J99">
        <f>G99</f>
        <v>54</v>
      </c>
    </row>
    <row r="100" spans="1:15" x14ac:dyDescent="0.25">
      <c r="A100" t="s">
        <v>235</v>
      </c>
      <c r="B100">
        <v>10</v>
      </c>
      <c r="C100" t="str">
        <f>'10 клас_ХС'!B19</f>
        <v>Химия и опазване на околната среда</v>
      </c>
      <c r="D100">
        <f>'10 клас_ХС'!C19</f>
        <v>2</v>
      </c>
      <c r="E100">
        <f>'10 клас_ХС'!D19</f>
        <v>2</v>
      </c>
      <c r="G100">
        <f>$D100*$D$2+$E100*18</f>
        <v>72</v>
      </c>
      <c r="I100" s="123">
        <f>G100/684</f>
        <v>0.10526315789473684</v>
      </c>
      <c r="K100">
        <f>G100</f>
        <v>72</v>
      </c>
    </row>
    <row r="101" spans="1:15" x14ac:dyDescent="0.25">
      <c r="B101" s="125"/>
      <c r="C101" s="126" t="s">
        <v>43</v>
      </c>
      <c r="D101" s="126"/>
      <c r="E101" s="126"/>
      <c r="F101" s="126"/>
      <c r="G101" s="126"/>
      <c r="H101" s="126">
        <f>SUM(G97:G100)</f>
        <v>216</v>
      </c>
      <c r="I101" s="127">
        <f>SUM(I97:I100)</f>
        <v>0.31578947368421051</v>
      </c>
      <c r="J101" s="128">
        <f>SUM(J97:J100)</f>
        <v>108</v>
      </c>
      <c r="K101" s="128">
        <f>SUM(K97:K100)</f>
        <v>108</v>
      </c>
    </row>
    <row r="102" spans="1:15" x14ac:dyDescent="0.25">
      <c r="A102" t="s">
        <v>235</v>
      </c>
      <c r="B102">
        <v>5</v>
      </c>
      <c r="C102" t="str">
        <f>'5 клас'!B15</f>
        <v>Човекът и природата</v>
      </c>
      <c r="D102">
        <v>2.5</v>
      </c>
      <c r="E102">
        <v>2.5</v>
      </c>
      <c r="G102">
        <f>$D102*$D$2+$E102*16</f>
        <v>85</v>
      </c>
      <c r="I102" s="123">
        <f>G102/684</f>
        <v>0.12426900584795321</v>
      </c>
      <c r="J102">
        <f>G102</f>
        <v>85</v>
      </c>
    </row>
    <row r="103" spans="1:15" x14ac:dyDescent="0.25">
      <c r="A103" t="s">
        <v>235</v>
      </c>
      <c r="B103">
        <v>6</v>
      </c>
      <c r="C103" t="str">
        <f>'6 клас '!B15</f>
        <v>Човекът и природата</v>
      </c>
      <c r="D103">
        <v>2.5</v>
      </c>
      <c r="E103">
        <v>2.5</v>
      </c>
      <c r="G103">
        <f>$D103*$D$2+$E103*16</f>
        <v>85</v>
      </c>
      <c r="I103" s="123">
        <f>G103/684</f>
        <v>0.12426900584795321</v>
      </c>
      <c r="J103">
        <f>G103</f>
        <v>85</v>
      </c>
    </row>
    <row r="104" spans="1:15" x14ac:dyDescent="0.25">
      <c r="B104" s="131"/>
      <c r="C104" s="126" t="s">
        <v>34</v>
      </c>
      <c r="D104" s="126"/>
      <c r="E104" s="126"/>
      <c r="F104" s="126"/>
      <c r="G104" s="126"/>
      <c r="H104" s="126">
        <f>SUM(G102:G103)</f>
        <v>170</v>
      </c>
      <c r="I104" s="127">
        <f>SUM(I102:I103)</f>
        <v>0.24853801169590642</v>
      </c>
      <c r="J104" s="128">
        <f>SUM(J102:J103)</f>
        <v>170</v>
      </c>
      <c r="K104" s="128">
        <f>SUM(K102:K103)</f>
        <v>0</v>
      </c>
    </row>
    <row r="105" spans="1:15" x14ac:dyDescent="0.25">
      <c r="A105" t="s">
        <v>243</v>
      </c>
      <c r="B105">
        <v>2</v>
      </c>
      <c r="C105" t="str">
        <f>'2 клас'!B10</f>
        <v>Чужд език - Английски език</v>
      </c>
      <c r="D105">
        <f>'2 клас'!C10</f>
        <v>2</v>
      </c>
      <c r="E105">
        <f>'2 клас'!D10</f>
        <v>2</v>
      </c>
      <c r="G105">
        <f>$D105*$D$2+$E105*14</f>
        <v>64</v>
      </c>
      <c r="I105" s="123">
        <f t="shared" ref="I105:I114" si="7">G105/648</f>
        <v>9.8765432098765427E-2</v>
      </c>
      <c r="J105">
        <f t="shared" ref="J105:J111" si="8">G105</f>
        <v>64</v>
      </c>
    </row>
    <row r="106" spans="1:15" x14ac:dyDescent="0.25">
      <c r="A106" t="s">
        <v>243</v>
      </c>
      <c r="B106">
        <v>3</v>
      </c>
      <c r="C106" t="str">
        <f>'3 клас '!B10</f>
        <v>Чужд език - Английски език</v>
      </c>
      <c r="D106">
        <f>'3 клас '!C10</f>
        <v>3</v>
      </c>
      <c r="E106">
        <f>'3 клас '!D10</f>
        <v>3</v>
      </c>
      <c r="G106">
        <f>$D106*$D$2+$E106*14</f>
        <v>96</v>
      </c>
      <c r="I106" s="123">
        <f t="shared" si="7"/>
        <v>0.14814814814814814</v>
      </c>
      <c r="J106">
        <f t="shared" si="8"/>
        <v>96</v>
      </c>
    </row>
    <row r="107" spans="1:15" x14ac:dyDescent="0.25">
      <c r="A107" t="s">
        <v>243</v>
      </c>
      <c r="B107">
        <v>4</v>
      </c>
      <c r="C107" t="str">
        <f>'4 клас '!B10</f>
        <v>Чужд език - Английски език</v>
      </c>
      <c r="D107">
        <f>'4 клас '!C10</f>
        <v>3</v>
      </c>
      <c r="E107">
        <f>'4 клас '!D10</f>
        <v>3</v>
      </c>
      <c r="G107">
        <f>$D107*$D$2+$E107*16</f>
        <v>102</v>
      </c>
      <c r="I107" s="123">
        <f t="shared" si="7"/>
        <v>0.15740740740740741</v>
      </c>
      <c r="J107">
        <f t="shared" si="8"/>
        <v>102</v>
      </c>
    </row>
    <row r="108" spans="1:15" x14ac:dyDescent="0.25">
      <c r="A108" t="s">
        <v>243</v>
      </c>
      <c r="B108">
        <v>5</v>
      </c>
      <c r="C108" t="str">
        <f>'5 клас'!B10</f>
        <v>Чужд език - Английски език</v>
      </c>
      <c r="D108">
        <f>'5 клас'!C10</f>
        <v>3</v>
      </c>
      <c r="E108">
        <f>'5 клас'!D10</f>
        <v>3</v>
      </c>
      <c r="G108">
        <f>$D108*$D$2+$E108*16</f>
        <v>102</v>
      </c>
      <c r="I108" s="123">
        <f t="shared" si="7"/>
        <v>0.15740740740740741</v>
      </c>
      <c r="J108">
        <f t="shared" si="8"/>
        <v>102</v>
      </c>
    </row>
    <row r="109" spans="1:15" x14ac:dyDescent="0.25">
      <c r="A109" t="s">
        <v>243</v>
      </c>
      <c r="B109">
        <v>6</v>
      </c>
      <c r="C109" t="str">
        <f>'6 клас '!B10</f>
        <v>Чужд език - Английски език</v>
      </c>
      <c r="D109">
        <f>'6 клас '!C10</f>
        <v>3</v>
      </c>
      <c r="E109">
        <f>'6 клас '!D10</f>
        <v>3</v>
      </c>
      <c r="G109">
        <f>$D109*$D$2+$E109*16</f>
        <v>102</v>
      </c>
      <c r="I109" s="123">
        <f t="shared" si="7"/>
        <v>0.15740740740740741</v>
      </c>
      <c r="J109">
        <f t="shared" si="8"/>
        <v>102</v>
      </c>
    </row>
    <row r="110" spans="1:15" x14ac:dyDescent="0.25">
      <c r="A110" t="s">
        <v>243</v>
      </c>
      <c r="B110">
        <v>7</v>
      </c>
      <c r="C110" t="str">
        <f>'7 клас '!B10</f>
        <v>Чужд език - Английски език</v>
      </c>
      <c r="D110">
        <f>'7 клас '!C10</f>
        <v>3</v>
      </c>
      <c r="E110">
        <f>'7 клас '!D10</f>
        <v>3</v>
      </c>
      <c r="G110">
        <f>$D110*$D$2+$E110*18</f>
        <v>108</v>
      </c>
      <c r="I110" s="123">
        <f t="shared" si="7"/>
        <v>0.16666666666666666</v>
      </c>
      <c r="J110">
        <f t="shared" si="8"/>
        <v>108</v>
      </c>
    </row>
    <row r="111" spans="1:15" x14ac:dyDescent="0.25">
      <c r="A111" t="s">
        <v>243</v>
      </c>
      <c r="B111" s="129">
        <v>9</v>
      </c>
      <c r="C111" t="str">
        <f>'9 клас_тЛВ'!B11</f>
        <v>Чужд език - Английски език</v>
      </c>
      <c r="D111">
        <f>'9 клас_тЛВ'!C11</f>
        <v>2</v>
      </c>
      <c r="E111">
        <f>'9 клас_тЛВ'!D11</f>
        <v>2</v>
      </c>
      <c r="G111">
        <f>$D111*$D$2+$E111*18</f>
        <v>72</v>
      </c>
      <c r="I111" s="123">
        <f t="shared" si="7"/>
        <v>0.1111111111111111</v>
      </c>
      <c r="J111">
        <f t="shared" si="8"/>
        <v>72</v>
      </c>
    </row>
    <row r="112" spans="1:15" x14ac:dyDescent="0.25">
      <c r="A112" t="s">
        <v>243</v>
      </c>
      <c r="B112">
        <v>10</v>
      </c>
      <c r="C112" t="str">
        <f>'10 клас_ХС'!B11</f>
        <v>Чужд език - Английски език</v>
      </c>
      <c r="D112">
        <f>'10 клас_ХС'!C11</f>
        <v>2</v>
      </c>
      <c r="E112">
        <f>'10 клас_ХС'!D11</f>
        <v>2</v>
      </c>
      <c r="G112">
        <f>$D112*$D$2+$E112*18</f>
        <v>72</v>
      </c>
      <c r="I112" s="123">
        <f t="shared" si="7"/>
        <v>0.1111111111111111</v>
      </c>
      <c r="K112">
        <f>G112</f>
        <v>72</v>
      </c>
    </row>
    <row r="113" spans="1:11" x14ac:dyDescent="0.25">
      <c r="A113" t="s">
        <v>243</v>
      </c>
      <c r="B113">
        <v>11</v>
      </c>
      <c r="C113" t="str">
        <f>'11 клас_тЛВ '!B10</f>
        <v>Чужд език - Английски език</v>
      </c>
      <c r="D113">
        <f>'11 клас_тЛВ '!C10</f>
        <v>2</v>
      </c>
      <c r="E113">
        <f>'11 клас_тЛВ '!D10</f>
        <v>2</v>
      </c>
      <c r="G113">
        <f>$D113*$D$2+$E113*18</f>
        <v>72</v>
      </c>
      <c r="I113" s="123">
        <f t="shared" si="7"/>
        <v>0.1111111111111111</v>
      </c>
      <c r="J113">
        <f>G113</f>
        <v>72</v>
      </c>
    </row>
    <row r="114" spans="1:11" x14ac:dyDescent="0.25">
      <c r="A114" t="s">
        <v>243</v>
      </c>
      <c r="B114">
        <v>12</v>
      </c>
      <c r="C114" t="str">
        <f>'12 клас_Ав'!B10</f>
        <v>Чужд език - Английски език</v>
      </c>
      <c r="D114">
        <f>'12 клас_Ав'!C10</f>
        <v>2</v>
      </c>
      <c r="E114">
        <f>'12 клас_Ав'!D10</f>
        <v>2</v>
      </c>
      <c r="G114">
        <f>$D114*$D$2+$E114*11</f>
        <v>58</v>
      </c>
      <c r="I114" s="123">
        <f t="shared" si="7"/>
        <v>8.9506172839506168E-2</v>
      </c>
      <c r="K114">
        <f>G114</f>
        <v>58</v>
      </c>
    </row>
    <row r="115" spans="1:11" x14ac:dyDescent="0.25">
      <c r="B115" s="125"/>
      <c r="C115" s="126" t="s">
        <v>31</v>
      </c>
      <c r="D115" s="126"/>
      <c r="E115" s="126"/>
      <c r="F115" s="126"/>
      <c r="G115" s="126"/>
      <c r="H115" s="126">
        <f>SUM(G105:G114)</f>
        <v>848</v>
      </c>
      <c r="I115" s="127">
        <f>SUM(I105:I114)</f>
        <v>1.308641975308642</v>
      </c>
      <c r="J115" s="128">
        <f>SUM(J105:J114)</f>
        <v>718</v>
      </c>
      <c r="K115" s="128">
        <f>SUM(K108:K114)</f>
        <v>130</v>
      </c>
    </row>
    <row r="116" spans="1:11" x14ac:dyDescent="0.25">
      <c r="A116" t="s">
        <v>244</v>
      </c>
      <c r="B116">
        <v>8</v>
      </c>
      <c r="C116" t="str">
        <f>'8 клас_ЕМА'!B10</f>
        <v>Чужд език - Немски език</v>
      </c>
      <c r="D116">
        <f>'8 клас_ЕМА'!C10</f>
        <v>4</v>
      </c>
      <c r="E116">
        <f>'8 клас_ЕМА'!D10</f>
        <v>4</v>
      </c>
      <c r="G116">
        <f>$D116*$D$2+$E116*18</f>
        <v>144</v>
      </c>
      <c r="I116" s="123">
        <f>G116/648</f>
        <v>0.22222222222222221</v>
      </c>
      <c r="K116">
        <f>G116</f>
        <v>144</v>
      </c>
    </row>
    <row r="117" spans="1:11" x14ac:dyDescent="0.25">
      <c r="A117" t="s">
        <v>244</v>
      </c>
      <c r="B117">
        <v>9</v>
      </c>
      <c r="C117" t="str">
        <f>'9 клас_тЛВ'!B10</f>
        <v>Чужд език - Немски език</v>
      </c>
      <c r="D117">
        <f>'9 клас_тЛВ'!C10</f>
        <v>2</v>
      </c>
      <c r="E117">
        <f>'9 клас_тЛВ'!D10</f>
        <v>2</v>
      </c>
      <c r="G117">
        <f>$D117*$D$2+$E117*18</f>
        <v>72</v>
      </c>
      <c r="I117" s="123">
        <f>G117/648</f>
        <v>0.1111111111111111</v>
      </c>
      <c r="J117">
        <f>G117</f>
        <v>72</v>
      </c>
    </row>
    <row r="118" spans="1:11" x14ac:dyDescent="0.25">
      <c r="A118" t="s">
        <v>244</v>
      </c>
      <c r="B118">
        <v>10</v>
      </c>
      <c r="C118" t="str">
        <f>'10 клас_ХС'!B10</f>
        <v>Чужд език - Немски език</v>
      </c>
      <c r="D118">
        <f>'10 клас_ХС'!C10</f>
        <v>2</v>
      </c>
      <c r="E118">
        <f>'10 клас_ХС'!D10</f>
        <v>2</v>
      </c>
      <c r="G118">
        <f>$D118*$D$2+$E118*18</f>
        <v>72</v>
      </c>
      <c r="I118" s="123">
        <f>G118/648</f>
        <v>0.1111111111111111</v>
      </c>
      <c r="K118">
        <f>G118</f>
        <v>72</v>
      </c>
    </row>
    <row r="119" spans="1:11" x14ac:dyDescent="0.25">
      <c r="A119" t="s">
        <v>244</v>
      </c>
      <c r="B119">
        <v>11</v>
      </c>
      <c r="C119" t="str">
        <f>'11 клас_тЛВ '!B16</f>
        <v>Чужд език по професията - Немски език</v>
      </c>
      <c r="D119">
        <f>'11 клас_тЛВ '!C16</f>
        <v>2</v>
      </c>
      <c r="E119">
        <f>'11 клас_тЛВ '!D16</f>
        <v>2</v>
      </c>
      <c r="G119">
        <f>$D119*$D$2+$E119*18</f>
        <v>72</v>
      </c>
      <c r="I119" s="123">
        <f>G119/648</f>
        <v>0.1111111111111111</v>
      </c>
      <c r="J119">
        <f>G119</f>
        <v>72</v>
      </c>
    </row>
    <row r="120" spans="1:11" x14ac:dyDescent="0.25">
      <c r="A120" t="s">
        <v>244</v>
      </c>
      <c r="B120">
        <v>12</v>
      </c>
      <c r="C120" t="str">
        <f>'12 клас_Ав'!B16</f>
        <v>Чужд език по професията - Немски език</v>
      </c>
      <c r="D120">
        <f>'12 клас_Ав'!C16</f>
        <v>2</v>
      </c>
      <c r="E120">
        <f>'12 клас_Ав'!D16</f>
        <v>2</v>
      </c>
      <c r="G120">
        <f>$D120*$D$2+$E120*18</f>
        <v>72</v>
      </c>
      <c r="I120" s="123">
        <f>G120/648</f>
        <v>0.1111111111111111</v>
      </c>
      <c r="K120">
        <f>G120</f>
        <v>72</v>
      </c>
    </row>
    <row r="121" spans="1:11" x14ac:dyDescent="0.25">
      <c r="B121" s="125"/>
      <c r="C121" s="126" t="s">
        <v>46</v>
      </c>
      <c r="D121" s="126"/>
      <c r="E121" s="126"/>
      <c r="F121" s="126"/>
      <c r="G121" s="126"/>
      <c r="H121" s="126">
        <f>SUM(G116:G120)</f>
        <v>432</v>
      </c>
      <c r="I121" s="127">
        <f>SUM(I116:I120)</f>
        <v>0.66666666666666674</v>
      </c>
      <c r="J121" s="128">
        <f>SUM(J116:J120)</f>
        <v>144</v>
      </c>
      <c r="K121" s="128">
        <f>SUM(K116:K120)</f>
        <v>288</v>
      </c>
    </row>
    <row r="122" spans="1:11" x14ac:dyDescent="0.25">
      <c r="A122" t="s">
        <v>242</v>
      </c>
      <c r="B122" s="129">
        <v>5</v>
      </c>
      <c r="C122" t="str">
        <f>'5 клас'!B31</f>
        <v>Модул за осъществяване на спортни дейности - футбол</v>
      </c>
      <c r="D122">
        <f>'5 клас'!C31</f>
        <v>1</v>
      </c>
      <c r="E122">
        <f>'5 клас'!D31</f>
        <v>1</v>
      </c>
      <c r="G122">
        <f>$D122*$D$2+$E122*16</f>
        <v>34</v>
      </c>
      <c r="I122" s="123">
        <f t="shared" ref="I122:I129" si="9">G122/700</f>
        <v>4.8571428571428571E-2</v>
      </c>
      <c r="J122">
        <f>G122</f>
        <v>34</v>
      </c>
    </row>
    <row r="123" spans="1:11" x14ac:dyDescent="0.25">
      <c r="A123" t="s">
        <v>242</v>
      </c>
      <c r="B123">
        <v>6</v>
      </c>
      <c r="C123" t="str">
        <f>'6 клас '!B31</f>
        <v>Модул за осъществяване на спортни дейности - футбол</v>
      </c>
      <c r="D123">
        <f>'6 клас '!C31</f>
        <v>1</v>
      </c>
      <c r="E123">
        <f>'6 клас '!D31</f>
        <v>1</v>
      </c>
      <c r="G123">
        <f>$D123*$D$2+$E123*16</f>
        <v>34</v>
      </c>
      <c r="I123" s="123">
        <f t="shared" si="9"/>
        <v>4.8571428571428571E-2</v>
      </c>
      <c r="J123">
        <f>G123</f>
        <v>34</v>
      </c>
    </row>
    <row r="124" spans="1:11" x14ac:dyDescent="0.25">
      <c r="A124" t="s">
        <v>242</v>
      </c>
      <c r="B124">
        <v>7</v>
      </c>
      <c r="C124" t="str">
        <f>'7 клас '!B33</f>
        <v>Модул за осъществяване на спортни дейности - футбол</v>
      </c>
      <c r="D124">
        <f>'7 клас '!C33</f>
        <v>1</v>
      </c>
      <c r="E124">
        <f>'7 клас '!D33</f>
        <v>1</v>
      </c>
      <c r="G124">
        <f>$D124*$D$2+$E124*18</f>
        <v>36</v>
      </c>
      <c r="I124" s="123">
        <f t="shared" si="9"/>
        <v>5.1428571428571428E-2</v>
      </c>
      <c r="J124">
        <f>G124</f>
        <v>36</v>
      </c>
    </row>
    <row r="125" spans="1:11" x14ac:dyDescent="0.25">
      <c r="A125" t="s">
        <v>242</v>
      </c>
      <c r="B125" s="129">
        <v>8</v>
      </c>
      <c r="C125" t="str">
        <f>'8 клас_ЕМА'!B48</f>
        <v>Модул за осъществяване на спортни дейности - волейбол</v>
      </c>
      <c r="D125">
        <f>'8 клас_ЕМА'!C48</f>
        <v>1</v>
      </c>
      <c r="E125">
        <f>'8 клас_ЕМА'!D48</f>
        <v>1</v>
      </c>
      <c r="G125">
        <f>$D125*$D$2+$E125*18</f>
        <v>36</v>
      </c>
      <c r="I125" s="123">
        <f t="shared" si="9"/>
        <v>5.1428571428571428E-2</v>
      </c>
      <c r="K125">
        <f>G125</f>
        <v>36</v>
      </c>
    </row>
    <row r="126" spans="1:11" x14ac:dyDescent="0.25">
      <c r="A126" t="s">
        <v>242</v>
      </c>
      <c r="B126" s="129">
        <v>9</v>
      </c>
      <c r="C126" t="str">
        <f>'9 клас_тЛВ'!B50</f>
        <v>Модул за осъществяване на спортни дейности - волейбол</v>
      </c>
      <c r="D126">
        <f>'9 клас_тЛВ'!C50</f>
        <v>1</v>
      </c>
      <c r="E126">
        <f>'9 клас_тЛВ'!D50</f>
        <v>1</v>
      </c>
      <c r="G126">
        <f>$D126*$D$2+$E126*18</f>
        <v>36</v>
      </c>
      <c r="I126" s="123">
        <f t="shared" si="9"/>
        <v>5.1428571428571428E-2</v>
      </c>
      <c r="J126">
        <f>G126</f>
        <v>36</v>
      </c>
    </row>
    <row r="127" spans="1:11" x14ac:dyDescent="0.25">
      <c r="A127" t="s">
        <v>242</v>
      </c>
      <c r="B127" s="129">
        <v>10</v>
      </c>
      <c r="C127" s="129" t="str">
        <f>'10 клас_ХС'!B45</f>
        <v>Модул за осъществяване на спортни дейности - волейбол</v>
      </c>
      <c r="D127">
        <f>'10 клас_ХС'!C45</f>
        <v>1</v>
      </c>
      <c r="E127">
        <f>'10 клас_ХС'!D45</f>
        <v>1</v>
      </c>
      <c r="G127">
        <f>$D127*$D$2+$E127*18</f>
        <v>36</v>
      </c>
      <c r="I127" s="123">
        <f t="shared" si="9"/>
        <v>5.1428571428571428E-2</v>
      </c>
      <c r="K127">
        <f>G127</f>
        <v>36</v>
      </c>
    </row>
    <row r="128" spans="1:11" x14ac:dyDescent="0.25">
      <c r="A128" t="s">
        <v>242</v>
      </c>
      <c r="B128" s="129">
        <v>11</v>
      </c>
      <c r="C128" t="str">
        <f>'11 клас_тЛВ '!B49</f>
        <v>Модул за осъществяване на спортни дейности - волейбол</v>
      </c>
      <c r="D128">
        <f>'11 клас_тЛВ '!C49</f>
        <v>1</v>
      </c>
      <c r="E128">
        <f>'11 клас_тЛВ '!D49</f>
        <v>1</v>
      </c>
      <c r="G128">
        <f>$D128*$D$2+$E128*18</f>
        <v>36</v>
      </c>
      <c r="I128" s="123">
        <f t="shared" si="9"/>
        <v>5.1428571428571428E-2</v>
      </c>
      <c r="J128">
        <f>G128</f>
        <v>36</v>
      </c>
    </row>
    <row r="129" spans="1:11" x14ac:dyDescent="0.25">
      <c r="A129" t="s">
        <v>242</v>
      </c>
      <c r="B129">
        <v>12</v>
      </c>
      <c r="C129" t="str">
        <f>'12 клас_Ав'!B48</f>
        <v>Модул за осъществяване на спортни дейности - волейбол</v>
      </c>
      <c r="D129">
        <f>'12 клас_Ав'!C48</f>
        <v>1</v>
      </c>
      <c r="E129">
        <f>'12 клас_Ав'!D48</f>
        <v>1</v>
      </c>
      <c r="G129">
        <f>$D129*$D$2+$E129*11</f>
        <v>29</v>
      </c>
      <c r="I129" s="123">
        <f t="shared" si="9"/>
        <v>4.1428571428571426E-2</v>
      </c>
      <c r="K129">
        <f>G129</f>
        <v>29</v>
      </c>
    </row>
    <row r="130" spans="1:11" x14ac:dyDescent="0.25">
      <c r="B130" s="125"/>
      <c r="C130" s="126" t="s">
        <v>232</v>
      </c>
      <c r="D130" s="126"/>
      <c r="E130" s="126"/>
      <c r="F130" s="126"/>
      <c r="G130" s="126"/>
      <c r="H130" s="126">
        <f>SUM(G122:G129)</f>
        <v>277</v>
      </c>
      <c r="I130" s="127">
        <f>SUM(I122:I129)</f>
        <v>0.39571428571428574</v>
      </c>
      <c r="J130" s="128">
        <f>SUM(J122:J129)</f>
        <v>176</v>
      </c>
      <c r="K130" s="128">
        <f>SUM(K122:K129)</f>
        <v>101</v>
      </c>
    </row>
    <row r="131" spans="1:11" x14ac:dyDescent="0.25">
      <c r="A131" t="s">
        <v>237</v>
      </c>
      <c r="B131">
        <v>5</v>
      </c>
      <c r="C131" t="str">
        <f>'5 клас'!B23</f>
        <v>Български език и литература</v>
      </c>
      <c r="D131">
        <f>'5 клас'!C23</f>
        <v>1</v>
      </c>
      <c r="E131">
        <f>'5 клас'!D23</f>
        <v>1</v>
      </c>
      <c r="G131">
        <f>$D131*$D$2+$E131*16</f>
        <v>34</v>
      </c>
      <c r="I131" s="123">
        <f>G131/648</f>
        <v>5.2469135802469133E-2</v>
      </c>
      <c r="J131">
        <f>G131</f>
        <v>34</v>
      </c>
    </row>
    <row r="132" spans="1:11" x14ac:dyDescent="0.25">
      <c r="A132" t="s">
        <v>236</v>
      </c>
      <c r="B132" s="130">
        <v>6</v>
      </c>
      <c r="C132" t="str">
        <f>'6 клас '!B23</f>
        <v>Български език и литература</v>
      </c>
      <c r="D132">
        <v>1.5</v>
      </c>
      <c r="E132">
        <v>1.5</v>
      </c>
      <c r="G132">
        <f>$D132*$D$2+$E132*16</f>
        <v>51</v>
      </c>
      <c r="I132" s="123">
        <f>G132/648</f>
        <v>7.8703703703703706E-2</v>
      </c>
      <c r="J132">
        <f>G132</f>
        <v>51</v>
      </c>
    </row>
    <row r="133" spans="1:11" x14ac:dyDescent="0.25">
      <c r="A133" t="s">
        <v>237</v>
      </c>
      <c r="B133">
        <v>7</v>
      </c>
      <c r="C133" t="str">
        <f>'7 клас '!B25</f>
        <v>Български език и литература</v>
      </c>
      <c r="D133">
        <v>1.5</v>
      </c>
      <c r="E133">
        <v>1.5</v>
      </c>
      <c r="G133">
        <f>$D133*$D$2+$E133*18</f>
        <v>54</v>
      </c>
      <c r="I133" s="123">
        <f>G133/648</f>
        <v>8.3333333333333329E-2</v>
      </c>
      <c r="J133">
        <f>G133</f>
        <v>54</v>
      </c>
    </row>
    <row r="134" spans="1:11" x14ac:dyDescent="0.25">
      <c r="A134" t="s">
        <v>236</v>
      </c>
      <c r="B134" s="129">
        <v>12</v>
      </c>
      <c r="C134" t="str">
        <f>'12 клас_Ав'!B39</f>
        <v>Български език и литература</v>
      </c>
      <c r="D134">
        <f>'12 клас_Ав'!C39</f>
        <v>1</v>
      </c>
      <c r="E134">
        <f>'12 клас_Ав'!D39</f>
        <v>1</v>
      </c>
      <c r="G134">
        <f>$D134*$D$2+$E134*11</f>
        <v>29</v>
      </c>
      <c r="I134" s="123">
        <f>G134/648</f>
        <v>4.4753086419753084E-2</v>
      </c>
      <c r="K134">
        <f>G134</f>
        <v>29</v>
      </c>
    </row>
    <row r="135" spans="1:11" x14ac:dyDescent="0.25">
      <c r="B135" s="125"/>
      <c r="C135" s="126" t="s">
        <v>163</v>
      </c>
      <c r="D135" s="126"/>
      <c r="E135" s="126"/>
      <c r="F135" s="126"/>
      <c r="G135" s="126"/>
      <c r="H135" s="126">
        <f>SUM(G131:G134)</f>
        <v>168</v>
      </c>
      <c r="I135" s="127">
        <f>SUM(I131:I134)</f>
        <v>0.25925925925925924</v>
      </c>
      <c r="J135" s="128">
        <f>SUM(J131:J134)</f>
        <v>139</v>
      </c>
      <c r="K135" s="128">
        <f>SUM(K131:K134)</f>
        <v>29</v>
      </c>
    </row>
    <row r="136" spans="1:11" x14ac:dyDescent="0.25">
      <c r="A136" t="s">
        <v>239</v>
      </c>
      <c r="B136" s="129">
        <v>5</v>
      </c>
      <c r="C136" t="str">
        <f>'5 клас'!B24</f>
        <v>Хореография</v>
      </c>
      <c r="D136">
        <v>1.5</v>
      </c>
      <c r="E136">
        <v>1.5</v>
      </c>
      <c r="G136">
        <f>$D136*$D$2+$E136*16</f>
        <v>51</v>
      </c>
      <c r="I136" s="123">
        <f>G136/684</f>
        <v>7.4561403508771926E-2</v>
      </c>
      <c r="J136">
        <f>G136</f>
        <v>51</v>
      </c>
    </row>
    <row r="137" spans="1:11" x14ac:dyDescent="0.25">
      <c r="A137" t="s">
        <v>239</v>
      </c>
      <c r="B137" s="129">
        <v>6</v>
      </c>
      <c r="C137" t="str">
        <f>'6 клас '!B24</f>
        <v>Хореография</v>
      </c>
      <c r="D137">
        <f>'6 клас '!C24</f>
        <v>1</v>
      </c>
      <c r="E137">
        <f>'6 клас '!D24</f>
        <v>1</v>
      </c>
      <c r="G137">
        <f>$D137*$D$2+$E137*16</f>
        <v>34</v>
      </c>
      <c r="I137" s="123">
        <f>G137/684</f>
        <v>4.9707602339181284E-2</v>
      </c>
      <c r="J137">
        <f>G137</f>
        <v>34</v>
      </c>
    </row>
    <row r="138" spans="1:11" x14ac:dyDescent="0.25">
      <c r="A138" t="s">
        <v>239</v>
      </c>
      <c r="B138" s="130">
        <v>7</v>
      </c>
      <c r="C138" t="str">
        <f>'7 клас '!B26</f>
        <v>Хореография</v>
      </c>
      <c r="D138">
        <f>'7 клас '!C26</f>
        <v>1</v>
      </c>
      <c r="E138">
        <f>'7 клас '!D26</f>
        <v>1</v>
      </c>
      <c r="G138">
        <f>$D138*$D$2+$E138*18</f>
        <v>36</v>
      </c>
      <c r="I138" s="123">
        <f>G138/684</f>
        <v>5.2631578947368418E-2</v>
      </c>
      <c r="J138">
        <f>G138</f>
        <v>36</v>
      </c>
    </row>
    <row r="139" spans="1:11" x14ac:dyDescent="0.25">
      <c r="B139" s="125"/>
      <c r="C139" s="126" t="s">
        <v>233</v>
      </c>
      <c r="D139" s="126"/>
      <c r="E139" s="126"/>
      <c r="F139" s="126"/>
      <c r="G139" s="126"/>
      <c r="H139" s="126">
        <f>SUM(G136:G138)</f>
        <v>121</v>
      </c>
      <c r="I139" s="127">
        <f>SUM(I136:I138)</f>
        <v>0.17690058479532161</v>
      </c>
      <c r="J139" s="128">
        <f>SUM(J136:J138)</f>
        <v>121</v>
      </c>
      <c r="K139" s="128">
        <f>SUM(K136:K138)</f>
        <v>0</v>
      </c>
    </row>
    <row r="140" spans="1:11" x14ac:dyDescent="0.25">
      <c r="A140" t="s">
        <v>245</v>
      </c>
      <c r="B140" s="129">
        <v>8</v>
      </c>
      <c r="C140" s="129" t="str">
        <f>'8 клас_ЕМА'!B28</f>
        <v>Техническа механика</v>
      </c>
      <c r="D140">
        <f>'8 клас_ЕМА'!C28</f>
        <v>0</v>
      </c>
      <c r="E140">
        <f>'8 клас_ЕМА'!D28</f>
        <v>1</v>
      </c>
      <c r="G140">
        <f t="shared" ref="G140:G145" si="10">$D140*$D$2+$E140*18</f>
        <v>18</v>
      </c>
      <c r="I140" s="123">
        <f>G140/648</f>
        <v>2.7777777777777776E-2</v>
      </c>
      <c r="K140">
        <f t="shared" ref="K140:K145" si="11">G140</f>
        <v>18</v>
      </c>
    </row>
    <row r="141" spans="1:11" x14ac:dyDescent="0.25">
      <c r="A141" t="s">
        <v>245</v>
      </c>
      <c r="B141" s="129">
        <v>8</v>
      </c>
      <c r="C141" t="str">
        <f>'8 клас_ЕМА'!B29</f>
        <v>Материалознание</v>
      </c>
      <c r="D141">
        <f>'8 клас_ЕМА'!C29</f>
        <v>1</v>
      </c>
      <c r="E141">
        <f>'8 клас_ЕМА'!D29</f>
        <v>0</v>
      </c>
      <c r="G141">
        <f t="shared" si="10"/>
        <v>18</v>
      </c>
      <c r="I141" s="123">
        <f>G141/648</f>
        <v>2.7777777777777776E-2</v>
      </c>
      <c r="K141">
        <f t="shared" si="11"/>
        <v>18</v>
      </c>
    </row>
    <row r="142" spans="1:11" x14ac:dyDescent="0.25">
      <c r="A142" t="s">
        <v>245</v>
      </c>
      <c r="B142" s="129">
        <v>8</v>
      </c>
      <c r="C142" t="s">
        <v>247</v>
      </c>
      <c r="D142">
        <f>'8 клас_ЕМА'!C34</f>
        <v>0</v>
      </c>
      <c r="E142">
        <f>'8 клас_ЕМА'!D34</f>
        <v>2</v>
      </c>
      <c r="G142">
        <f t="shared" si="10"/>
        <v>36</v>
      </c>
      <c r="I142" s="123">
        <f>G142/648</f>
        <v>5.5555555555555552E-2</v>
      </c>
      <c r="K142">
        <f t="shared" si="11"/>
        <v>36</v>
      </c>
    </row>
    <row r="143" spans="1:11" x14ac:dyDescent="0.25">
      <c r="A143" t="s">
        <v>245</v>
      </c>
      <c r="B143" s="129">
        <v>8</v>
      </c>
      <c r="C143" t="s">
        <v>246</v>
      </c>
      <c r="D143">
        <f>'8 клас_ЕМА'!C35</f>
        <v>2</v>
      </c>
      <c r="E143">
        <f>'8 клас_ЕМА'!D35</f>
        <v>0</v>
      </c>
      <c r="G143">
        <f t="shared" si="10"/>
        <v>36</v>
      </c>
      <c r="I143" s="123">
        <f>G143/648</f>
        <v>5.5555555555555552E-2</v>
      </c>
      <c r="K143">
        <f t="shared" si="11"/>
        <v>36</v>
      </c>
    </row>
    <row r="144" spans="1:11" x14ac:dyDescent="0.25">
      <c r="A144" t="s">
        <v>245</v>
      </c>
      <c r="B144" s="129">
        <v>8</v>
      </c>
      <c r="C144" t="str">
        <f>'8 клас_ЕМА'!B36</f>
        <v>Електрически измервания</v>
      </c>
      <c r="D144">
        <f>'8 клас_ЕМА'!C36</f>
        <v>2</v>
      </c>
      <c r="E144">
        <f>'8 клас_ЕМА'!D36</f>
        <v>2</v>
      </c>
      <c r="G144">
        <f t="shared" si="10"/>
        <v>72</v>
      </c>
      <c r="I144" s="123">
        <f>G144/648</f>
        <v>0.1111111111111111</v>
      </c>
      <c r="K144">
        <f t="shared" si="11"/>
        <v>72</v>
      </c>
    </row>
    <row r="145" spans="1:14" x14ac:dyDescent="0.25">
      <c r="A145" t="s">
        <v>245</v>
      </c>
      <c r="B145" s="129">
        <v>8</v>
      </c>
      <c r="C145" t="str">
        <f>'8 клас_ЕМА'!B37</f>
        <v>Учебна практика - електрически измервания</v>
      </c>
      <c r="D145">
        <f>'8 клас_ЕМА'!C37</f>
        <v>3</v>
      </c>
      <c r="E145">
        <f>'8 клас_ЕМА'!D37</f>
        <v>3</v>
      </c>
      <c r="G145">
        <f t="shared" si="10"/>
        <v>108</v>
      </c>
      <c r="I145" s="123">
        <f>G145/840</f>
        <v>0.12857142857142856</v>
      </c>
      <c r="K145">
        <f t="shared" si="11"/>
        <v>108</v>
      </c>
    </row>
    <row r="146" spans="1:14" x14ac:dyDescent="0.25">
      <c r="B146" s="125"/>
      <c r="C146" s="126" t="s">
        <v>249</v>
      </c>
      <c r="D146" s="126"/>
      <c r="E146" s="126"/>
      <c r="F146" s="126"/>
      <c r="G146" s="126"/>
      <c r="H146" s="126">
        <f>SUM(G140:G145)</f>
        <v>288</v>
      </c>
      <c r="I146" s="127">
        <f>SUM(I140:I145)</f>
        <v>0.40634920634920635</v>
      </c>
      <c r="J146" s="128"/>
      <c r="K146" s="128">
        <f>SUM(K140:K145)</f>
        <v>288</v>
      </c>
    </row>
    <row r="147" spans="1:14" x14ac:dyDescent="0.25">
      <c r="B147" s="129">
        <v>9</v>
      </c>
      <c r="C147" t="str">
        <f>'9 клас_тЛВ'!B25</f>
        <v>Здравосливни и безопасни условия на труд</v>
      </c>
      <c r="D147">
        <f>'9 клас_тЛВ'!C25</f>
        <v>1</v>
      </c>
      <c r="E147">
        <f>'9 клас_тЛВ'!D25</f>
        <v>0</v>
      </c>
      <c r="G147">
        <f>$D147*$D$2+$E147*18</f>
        <v>18</v>
      </c>
      <c r="I147" s="123">
        <f>G147/648</f>
        <v>2.7777777777777776E-2</v>
      </c>
      <c r="J147">
        <f>G147</f>
        <v>18</v>
      </c>
    </row>
    <row r="148" spans="1:14" x14ac:dyDescent="0.25">
      <c r="A148" t="s">
        <v>235</v>
      </c>
      <c r="B148" s="129">
        <v>9</v>
      </c>
      <c r="C148" t="str">
        <f>'9 клас_тЛВ'!B31</f>
        <v>Почвознание</v>
      </c>
      <c r="D148">
        <f>'9 клас_тЛВ'!C31</f>
        <v>1</v>
      </c>
      <c r="E148">
        <f>'9 клас_тЛВ'!D31</f>
        <v>0</v>
      </c>
      <c r="G148">
        <f>$D148*$D$2+$E148*18</f>
        <v>18</v>
      </c>
      <c r="I148" s="123">
        <f>G148/648</f>
        <v>2.7777777777777776E-2</v>
      </c>
      <c r="J148">
        <f>G148</f>
        <v>18</v>
      </c>
    </row>
    <row r="149" spans="1:14" x14ac:dyDescent="0.25">
      <c r="A149" t="s">
        <v>235</v>
      </c>
      <c r="B149" s="129">
        <v>9</v>
      </c>
      <c r="C149" t="str">
        <f>'9 клас_тЛВ'!B32</f>
        <v>Ботаника</v>
      </c>
      <c r="D149">
        <f>'9 клас_тЛВ'!C32</f>
        <v>0</v>
      </c>
      <c r="E149">
        <f>'9 клас_тЛВ'!D32</f>
        <v>1</v>
      </c>
      <c r="G149">
        <f>$D149*$D$2+$E149*18</f>
        <v>18</v>
      </c>
      <c r="I149" s="123">
        <f>G149/648</f>
        <v>2.7777777777777776E-2</v>
      </c>
      <c r="J149">
        <f>G149</f>
        <v>18</v>
      </c>
    </row>
    <row r="150" spans="1:14" x14ac:dyDescent="0.25">
      <c r="B150">
        <v>9</v>
      </c>
      <c r="C150" t="str">
        <f>'9 клас_тЛВ'!B33</f>
        <v>Учебна практика</v>
      </c>
      <c r="I150" s="129"/>
    </row>
    <row r="151" spans="1:14" x14ac:dyDescent="0.25">
      <c r="A151" t="s">
        <v>251</v>
      </c>
      <c r="B151" s="129">
        <v>9</v>
      </c>
      <c r="C151" t="str">
        <f>'9 клас_тЛВ'!B34</f>
        <v>Почвознание</v>
      </c>
      <c r="D151">
        <f>'9 клас_тЛВ'!C34</f>
        <v>1</v>
      </c>
      <c r="E151">
        <f>'9 клас_тЛВ'!D34</f>
        <v>0</v>
      </c>
      <c r="G151">
        <f>$D151*$D$2+$E151*18</f>
        <v>18</v>
      </c>
      <c r="I151" s="123">
        <f>G151/840</f>
        <v>2.1428571428571429E-2</v>
      </c>
      <c r="J151">
        <f>G151</f>
        <v>18</v>
      </c>
    </row>
    <row r="152" spans="1:14" x14ac:dyDescent="0.25">
      <c r="A152" t="s">
        <v>251</v>
      </c>
      <c r="B152" s="129">
        <v>9</v>
      </c>
      <c r="C152" s="129" t="str">
        <f>'9 клас_тЛВ'!B35</f>
        <v>Ботаника</v>
      </c>
      <c r="D152" s="129">
        <f>'9 клас_тЛВ'!C35</f>
        <v>0</v>
      </c>
      <c r="E152" s="129">
        <f>'9 клас_тЛВ'!D35</f>
        <v>1</v>
      </c>
      <c r="F152" s="129"/>
      <c r="G152" s="129">
        <f>$D152*$D$2+$E152*18</f>
        <v>18</v>
      </c>
      <c r="H152" s="129"/>
      <c r="I152" s="123">
        <f>G152/840</f>
        <v>2.1428571428571429E-2</v>
      </c>
      <c r="J152" s="129">
        <f>G152</f>
        <v>18</v>
      </c>
      <c r="K152" s="129"/>
      <c r="N152" s="123">
        <f>SUM(J151:J152,J156:J157,J161,J167,I168)</f>
        <v>360.08571428571429</v>
      </c>
    </row>
    <row r="153" spans="1:14" x14ac:dyDescent="0.25">
      <c r="B153" s="129">
        <v>9</v>
      </c>
      <c r="C153" s="129" t="str">
        <f>'9 клас_тЛВ'!B36</f>
        <v>Разширена професионална подготовка</v>
      </c>
      <c r="D153" s="129"/>
      <c r="E153" s="129"/>
      <c r="F153" s="129"/>
      <c r="G153" s="129"/>
      <c r="H153" s="129"/>
      <c r="I153" s="129"/>
      <c r="J153" s="129"/>
      <c r="K153" s="129"/>
    </row>
    <row r="154" spans="1:14" x14ac:dyDescent="0.25">
      <c r="A154" t="s">
        <v>235</v>
      </c>
      <c r="B154" s="129">
        <v>9</v>
      </c>
      <c r="C154" s="129" t="str">
        <f>'9 клас_тЛВ'!B37</f>
        <v>Лозарство</v>
      </c>
      <c r="D154" s="129">
        <f>'9 клас_тЛВ'!C37</f>
        <v>2</v>
      </c>
      <c r="E154" s="129">
        <f>'9 клас_тЛВ'!D37</f>
        <v>2</v>
      </c>
      <c r="F154" s="129"/>
      <c r="G154" s="129">
        <f>$D154*$D$2+$E154*18</f>
        <v>72</v>
      </c>
      <c r="H154" s="129"/>
      <c r="I154" s="123">
        <f>G154/648</f>
        <v>0.1111111111111111</v>
      </c>
      <c r="J154" s="129">
        <f t="shared" ref="J154:J159" si="12">G154</f>
        <v>72</v>
      </c>
      <c r="K154" s="129"/>
    </row>
    <row r="155" spans="1:14" x14ac:dyDescent="0.25">
      <c r="A155" t="s">
        <v>235</v>
      </c>
      <c r="B155" s="129">
        <v>9</v>
      </c>
      <c r="C155" s="129" t="str">
        <f>'9 клас_тЛВ'!B38</f>
        <v>Ботаника</v>
      </c>
      <c r="D155" s="129">
        <f>'9 клас_тЛВ'!C38</f>
        <v>2</v>
      </c>
      <c r="E155" s="129">
        <f>'9 клас_тЛВ'!D38</f>
        <v>2</v>
      </c>
      <c r="F155" s="129"/>
      <c r="G155" s="129">
        <f>$D155*$D$2+$E155*18</f>
        <v>72</v>
      </c>
      <c r="H155" s="129"/>
      <c r="I155" s="123">
        <f>G155/648</f>
        <v>0.1111111111111111</v>
      </c>
      <c r="J155" s="129">
        <f t="shared" si="12"/>
        <v>72</v>
      </c>
      <c r="K155" s="129"/>
    </row>
    <row r="156" spans="1:14" x14ac:dyDescent="0.25">
      <c r="A156" t="s">
        <v>251</v>
      </c>
      <c r="B156" s="129">
        <v>9</v>
      </c>
      <c r="C156" s="129" t="str">
        <f>'9 клас_тЛВ'!B39</f>
        <v>Учебна практика - Лозарство</v>
      </c>
      <c r="D156" s="129">
        <f>'9 клас_тЛВ'!C39</f>
        <v>2</v>
      </c>
      <c r="E156" s="129">
        <f>'9 клас_тЛВ'!D39</f>
        <v>2</v>
      </c>
      <c r="F156" s="129"/>
      <c r="G156" s="129">
        <f>$D156*$D$2+$E156*18</f>
        <v>72</v>
      </c>
      <c r="H156" s="129"/>
      <c r="I156" s="123">
        <f>G156/840</f>
        <v>8.5714285714285715E-2</v>
      </c>
      <c r="J156" s="129">
        <f t="shared" si="12"/>
        <v>72</v>
      </c>
      <c r="K156" s="129"/>
    </row>
    <row r="157" spans="1:14" x14ac:dyDescent="0.25">
      <c r="A157" t="s">
        <v>251</v>
      </c>
      <c r="B157" s="129">
        <v>9</v>
      </c>
      <c r="C157" s="129" t="str">
        <f>'9 клас_тЛВ'!B40</f>
        <v>Учебна практика - Ботаника</v>
      </c>
      <c r="D157" s="129">
        <f>'9 клас_тЛВ'!C40</f>
        <v>2</v>
      </c>
      <c r="E157" s="129">
        <f>'9 клас_тЛВ'!D40</f>
        <v>2</v>
      </c>
      <c r="F157" s="129"/>
      <c r="G157" s="129">
        <f>$D157*$D$2+$E157*18</f>
        <v>72</v>
      </c>
      <c r="H157" s="129"/>
      <c r="I157" s="123">
        <f>G157/840</f>
        <v>8.5714285714285715E-2</v>
      </c>
      <c r="J157" s="129">
        <f t="shared" si="12"/>
        <v>72</v>
      </c>
      <c r="K157" s="129"/>
    </row>
    <row r="158" spans="1:14" x14ac:dyDescent="0.25">
      <c r="A158" t="s">
        <v>124</v>
      </c>
      <c r="B158" s="130">
        <v>11</v>
      </c>
      <c r="C158" s="129" t="str">
        <f>'11 клас_тЛВ '!B21</f>
        <v>Безопасност на движението</v>
      </c>
      <c r="D158" s="129">
        <f>'11 клас_тЛВ '!C21</f>
        <v>1</v>
      </c>
      <c r="E158" s="129">
        <f>'11 клас_тЛВ '!D21</f>
        <v>1</v>
      </c>
      <c r="F158" s="129"/>
      <c r="G158" s="129">
        <f>$D158*$D$2+$E158*18</f>
        <v>36</v>
      </c>
      <c r="H158" s="129"/>
      <c r="I158" s="123">
        <f>G158/648</f>
        <v>5.5555555555555552E-2</v>
      </c>
      <c r="J158" s="129">
        <f t="shared" si="12"/>
        <v>36</v>
      </c>
      <c r="K158" s="129"/>
    </row>
    <row r="159" spans="1:14" x14ac:dyDescent="0.25">
      <c r="A159" t="s">
        <v>124</v>
      </c>
      <c r="B159" s="130">
        <v>11</v>
      </c>
      <c r="C159" s="129" t="str">
        <f>'11 клас_тЛВ '!B22</f>
        <v>Управление на моторна превозно средство</v>
      </c>
      <c r="D159" s="129">
        <f>'11 клас_тЛВ '!C22</f>
        <v>1</v>
      </c>
      <c r="E159" s="129">
        <f>'11 клас_тЛВ '!D22</f>
        <v>1</v>
      </c>
      <c r="F159" s="129"/>
      <c r="G159" s="129">
        <v>20</v>
      </c>
      <c r="H159" s="129"/>
      <c r="I159" s="123">
        <f>G159/648</f>
        <v>3.0864197530864196E-2</v>
      </c>
      <c r="J159" s="129">
        <f t="shared" si="12"/>
        <v>20</v>
      </c>
      <c r="K159" s="129"/>
    </row>
    <row r="160" spans="1:14" x14ac:dyDescent="0.25">
      <c r="B160" s="129">
        <v>11</v>
      </c>
      <c r="C160" s="129" t="str">
        <f>'11 клас_тЛВ '!B24</f>
        <v>Специфична професионална подготовка</v>
      </c>
      <c r="D160" s="129"/>
      <c r="E160" s="129"/>
      <c r="F160" s="129"/>
      <c r="G160" s="129"/>
      <c r="H160" s="129"/>
      <c r="I160" s="123"/>
      <c r="J160" s="129"/>
      <c r="K160" s="129"/>
    </row>
    <row r="161" spans="1:11" x14ac:dyDescent="0.25">
      <c r="A161" t="s">
        <v>251</v>
      </c>
      <c r="B161" s="129">
        <v>11</v>
      </c>
      <c r="C161" t="str">
        <f>'11 клас_тЛВ '!B26</f>
        <v>Лозарство</v>
      </c>
      <c r="D161">
        <f>'11 клас_тЛВ '!C26</f>
        <v>3</v>
      </c>
      <c r="E161">
        <f>'11 клас_тЛВ '!D26</f>
        <v>2</v>
      </c>
      <c r="G161">
        <f>$D161*$D$2+$E161*18</f>
        <v>90</v>
      </c>
      <c r="I161" s="123">
        <f>G161/648</f>
        <v>0.1388888888888889</v>
      </c>
      <c r="J161">
        <f>G161</f>
        <v>90</v>
      </c>
    </row>
    <row r="162" spans="1:11" x14ac:dyDescent="0.25">
      <c r="A162" t="s">
        <v>235</v>
      </c>
      <c r="B162" s="129">
        <v>11</v>
      </c>
      <c r="C162" t="str">
        <f>'11 клас_тЛВ '!B27</f>
        <v>Машини в лозарството</v>
      </c>
      <c r="D162">
        <f>'11 клас_тЛВ '!C27</f>
        <v>1</v>
      </c>
      <c r="E162">
        <f>'11 клас_тЛВ '!D27</f>
        <v>1</v>
      </c>
      <c r="G162">
        <f>$D162*$D$2+$E162*18</f>
        <v>36</v>
      </c>
      <c r="I162" s="123">
        <f>G162/648</f>
        <v>5.5555555555555552E-2</v>
      </c>
      <c r="J162">
        <f>G162</f>
        <v>36</v>
      </c>
    </row>
    <row r="163" spans="1:11" x14ac:dyDescent="0.25">
      <c r="A163" t="s">
        <v>252</v>
      </c>
      <c r="B163" s="130">
        <v>11</v>
      </c>
      <c r="C163" t="str">
        <f>'11 клас_тЛВ '!B28</f>
        <v>Технология на винопроизводството</v>
      </c>
      <c r="D163">
        <f>'11 клас_тЛВ '!C28</f>
        <v>2</v>
      </c>
      <c r="E163">
        <f>'11 клас_тЛВ '!D28</f>
        <v>3</v>
      </c>
      <c r="G163">
        <f>$D163*$D$2+$E163*18</f>
        <v>90</v>
      </c>
      <c r="I163" s="123">
        <f>G163/648</f>
        <v>0.1388888888888889</v>
      </c>
      <c r="J163">
        <f>G163</f>
        <v>90</v>
      </c>
    </row>
    <row r="164" spans="1:11" x14ac:dyDescent="0.25">
      <c r="A164" t="s">
        <v>252</v>
      </c>
      <c r="B164" s="129">
        <v>11</v>
      </c>
      <c r="C164" t="str">
        <f>'11 клас_тЛВ '!B29</f>
        <v>Машини във винопроизводството</v>
      </c>
      <c r="D164">
        <f>'11 клас_тЛВ '!C29</f>
        <v>2</v>
      </c>
      <c r="E164">
        <f>'11 клас_тЛВ '!D29</f>
        <v>2</v>
      </c>
      <c r="G164">
        <f>$D164*$D$2+$E164*18</f>
        <v>72</v>
      </c>
      <c r="I164" s="123">
        <f>G164/648</f>
        <v>0.1111111111111111</v>
      </c>
      <c r="J164">
        <f>G164</f>
        <v>72</v>
      </c>
    </row>
    <row r="165" spans="1:11" x14ac:dyDescent="0.25">
      <c r="A165" t="s">
        <v>235</v>
      </c>
      <c r="B165" s="129">
        <v>11</v>
      </c>
      <c r="C165" t="str">
        <f>'11 клас_тЛВ '!B30</f>
        <v>Микробиология</v>
      </c>
      <c r="D165">
        <f>'11 клас_тЛВ '!C30</f>
        <v>1</v>
      </c>
      <c r="E165">
        <f>'11 клас_тЛВ '!D30</f>
        <v>1</v>
      </c>
      <c r="G165">
        <f>$D165*$D$2+$E165*18</f>
        <v>36</v>
      </c>
      <c r="I165" s="123">
        <f>G165/648</f>
        <v>5.5555555555555552E-2</v>
      </c>
      <c r="J165">
        <f>G165</f>
        <v>36</v>
      </c>
    </row>
    <row r="166" spans="1:11" x14ac:dyDescent="0.25">
      <c r="B166" s="129">
        <v>11</v>
      </c>
      <c r="C166" t="str">
        <f>'11 клас_тЛВ '!B32</f>
        <v>Учебна практика</v>
      </c>
      <c r="I166" s="129"/>
    </row>
    <row r="167" spans="1:11" x14ac:dyDescent="0.25">
      <c r="A167" t="s">
        <v>251</v>
      </c>
      <c r="B167" s="129">
        <v>11</v>
      </c>
      <c r="C167" s="129" t="str">
        <f>'11 клас_тЛВ '!B33</f>
        <v>Лозарство</v>
      </c>
      <c r="D167" s="129">
        <f>'11 клас_тЛВ '!C33</f>
        <v>2</v>
      </c>
      <c r="E167" s="129">
        <f>'11 клас_тЛВ '!D33</f>
        <v>3</v>
      </c>
      <c r="F167" s="129"/>
      <c r="G167" s="129">
        <f>$D167*$D$2+$E167*18</f>
        <v>90</v>
      </c>
      <c r="H167" s="129"/>
      <c r="I167" s="123">
        <f>G167/840</f>
        <v>0.10714285714285714</v>
      </c>
      <c r="J167" s="129">
        <f>G167</f>
        <v>90</v>
      </c>
      <c r="K167" s="129"/>
    </row>
    <row r="168" spans="1:11" x14ac:dyDescent="0.25">
      <c r="A168" t="s">
        <v>251</v>
      </c>
      <c r="B168" s="129">
        <v>11</v>
      </c>
      <c r="C168" s="129" t="str">
        <f>'11 клас_тЛВ '!B34</f>
        <v>Машини в лозарството</v>
      </c>
      <c r="D168" s="129">
        <f>'11 клас_тЛВ '!C34</f>
        <v>2</v>
      </c>
      <c r="E168" s="129">
        <f>'11 клас_тЛВ '!D34</f>
        <v>2</v>
      </c>
      <c r="F168" s="129"/>
      <c r="G168" s="129">
        <f>$D168*$D$2+$E168*18</f>
        <v>72</v>
      </c>
      <c r="H168" s="129"/>
      <c r="I168" s="123">
        <f>G168/840</f>
        <v>8.5714285714285715E-2</v>
      </c>
      <c r="J168" s="129">
        <f>G168</f>
        <v>72</v>
      </c>
      <c r="K168" s="129"/>
    </row>
    <row r="169" spans="1:11" x14ac:dyDescent="0.25">
      <c r="A169" t="s">
        <v>252</v>
      </c>
      <c r="B169" s="130">
        <v>11</v>
      </c>
      <c r="C169" s="129" t="str">
        <f>'11 клас_тЛВ '!B35</f>
        <v>Технология на винопроизводството</v>
      </c>
      <c r="D169" s="129">
        <f>'11 клас_тЛВ '!C35</f>
        <v>3</v>
      </c>
      <c r="E169" s="129">
        <f>'11 клас_тЛВ '!D35</f>
        <v>2</v>
      </c>
      <c r="F169" s="129"/>
      <c r="G169" s="129">
        <f>$D169*$D$2+$E169*18</f>
        <v>90</v>
      </c>
      <c r="H169" s="129"/>
      <c r="I169" s="123">
        <f>G169/840</f>
        <v>0.10714285714285714</v>
      </c>
      <c r="J169" s="129">
        <f>G169</f>
        <v>90</v>
      </c>
      <c r="K169" s="129"/>
    </row>
    <row r="170" spans="1:11" x14ac:dyDescent="0.25">
      <c r="A170" t="s">
        <v>124</v>
      </c>
      <c r="B170" s="130">
        <v>11</v>
      </c>
      <c r="C170" s="129" t="str">
        <f>'11 клас_тЛВ '!B36</f>
        <v>Работа с машинно-тракторни агрегати</v>
      </c>
      <c r="D170" s="129">
        <f>'11 клас_тЛВ '!C36</f>
        <v>1</v>
      </c>
      <c r="E170" s="129">
        <f>'11 клас_тЛВ '!D36</f>
        <v>0</v>
      </c>
      <c r="F170" s="129"/>
      <c r="G170" s="129">
        <v>16</v>
      </c>
      <c r="H170" s="129"/>
      <c r="I170" s="123">
        <f>G170/840</f>
        <v>1.9047619047619049E-2</v>
      </c>
      <c r="J170" s="129">
        <f>G170</f>
        <v>16</v>
      </c>
      <c r="K170" s="129"/>
    </row>
    <row r="171" spans="1:11" x14ac:dyDescent="0.25">
      <c r="A171" t="s">
        <v>251</v>
      </c>
      <c r="B171">
        <v>11</v>
      </c>
      <c r="C171" t="str">
        <f>'11 клас_тЛВ '!B37</f>
        <v>Производствена практика</v>
      </c>
      <c r="F171">
        <f>'11 клас_тЛВ '!E37</f>
        <v>32</v>
      </c>
      <c r="G171">
        <f>F171*$F$2</f>
        <v>64</v>
      </c>
      <c r="I171" s="123">
        <f>G171/840</f>
        <v>7.6190476190476197E-2</v>
      </c>
      <c r="J171">
        <f>G171</f>
        <v>64</v>
      </c>
    </row>
    <row r="172" spans="1:11" x14ac:dyDescent="0.25">
      <c r="B172">
        <v>11</v>
      </c>
      <c r="C172" t="str">
        <f>'11 клас_тЛВ '!B38</f>
        <v>Разширена професионална подготовка</v>
      </c>
      <c r="I172" s="129"/>
    </row>
    <row r="173" spans="1:11" x14ac:dyDescent="0.25">
      <c r="A173" t="s">
        <v>235</v>
      </c>
      <c r="B173">
        <v>11</v>
      </c>
      <c r="C173" t="str">
        <f>'11 клас_тЛВ '!B39</f>
        <v>Машини в лозарството</v>
      </c>
      <c r="D173">
        <f>'11 клас_тЛВ '!C39</f>
        <v>1</v>
      </c>
      <c r="E173">
        <f>'11 клас_тЛВ '!D39</f>
        <v>1</v>
      </c>
      <c r="G173">
        <f>$D173*$D$2+$E173*18</f>
        <v>36</v>
      </c>
      <c r="I173" s="123">
        <f>G173/648</f>
        <v>5.5555555555555552E-2</v>
      </c>
      <c r="J173">
        <f>G173</f>
        <v>36</v>
      </c>
    </row>
    <row r="174" spans="1:11" x14ac:dyDescent="0.25">
      <c r="A174" t="s">
        <v>124</v>
      </c>
      <c r="B174" s="130">
        <v>11</v>
      </c>
      <c r="C174" s="129" t="str">
        <f>'11 клас_тЛВ '!B40</f>
        <v>Работа с машинно-тракторни агрегати</v>
      </c>
      <c r="D174" s="129">
        <f>'11 клас_тЛВ '!C40</f>
        <v>1</v>
      </c>
      <c r="E174" s="129">
        <f>'11 клас_тЛВ '!D40</f>
        <v>1</v>
      </c>
      <c r="F174" s="129"/>
      <c r="G174" s="129">
        <f>$D174*$D$2+$E174*18</f>
        <v>36</v>
      </c>
      <c r="H174" s="129"/>
      <c r="I174" s="123">
        <f>G174/648</f>
        <v>5.5555555555555552E-2</v>
      </c>
      <c r="J174" s="129">
        <f>G174</f>
        <v>36</v>
      </c>
      <c r="K174" s="129"/>
    </row>
    <row r="175" spans="1:11" x14ac:dyDescent="0.25">
      <c r="B175" s="125"/>
      <c r="C175" s="126" t="s">
        <v>248</v>
      </c>
      <c r="D175" s="126"/>
      <c r="E175" s="126"/>
      <c r="F175" s="126"/>
      <c r="G175" s="126"/>
      <c r="H175" s="126">
        <f>SUM(G147:G174)</f>
        <v>1162</v>
      </c>
      <c r="I175" s="127">
        <f>SUM(I157:I174)</f>
        <v>1.1784832451499119</v>
      </c>
      <c r="J175" s="128">
        <f>SUM(J147:J174)</f>
        <v>1162</v>
      </c>
      <c r="K175" s="128">
        <f>SUM(K147:K174)</f>
        <v>0</v>
      </c>
    </row>
    <row r="176" spans="1:11" x14ac:dyDescent="0.25">
      <c r="A176" t="s">
        <v>124</v>
      </c>
      <c r="B176" s="129">
        <v>12</v>
      </c>
      <c r="C176" s="129" t="str">
        <f>'12 клас_Ав'!B21</f>
        <v>Информационни системи в транспорта</v>
      </c>
      <c r="D176" s="129">
        <f>'12 клас_Ав'!C21</f>
        <v>0</v>
      </c>
      <c r="E176" s="129">
        <f>'12 клас_Ав'!D21</f>
        <v>1</v>
      </c>
      <c r="F176" s="129"/>
      <c r="G176" s="129">
        <f t="shared" ref="G176:G181" si="13">$D176*$D$2+$E176*11</f>
        <v>11</v>
      </c>
      <c r="H176" s="129"/>
      <c r="I176" s="123">
        <f t="shared" ref="I176:I181" si="14">G176/648</f>
        <v>1.6975308641975308E-2</v>
      </c>
      <c r="J176" s="129"/>
      <c r="K176" s="129">
        <f t="shared" ref="K176:K181" si="15">G176</f>
        <v>11</v>
      </c>
    </row>
    <row r="177" spans="1:14" x14ac:dyDescent="0.25">
      <c r="A177" t="s">
        <v>124</v>
      </c>
      <c r="B177" s="130">
        <v>12</v>
      </c>
      <c r="C177" s="129" t="str">
        <f>'12 клас_Ав'!B24</f>
        <v>Автотранспортна техника</v>
      </c>
      <c r="D177" s="129">
        <f>'12 клас_Ав'!C24</f>
        <v>2</v>
      </c>
      <c r="E177" s="129">
        <f>'12 клас_Ав'!D24</f>
        <v>0</v>
      </c>
      <c r="F177" s="129"/>
      <c r="G177" s="129">
        <f t="shared" si="13"/>
        <v>36</v>
      </c>
      <c r="H177" s="129"/>
      <c r="I177" s="123">
        <f t="shared" si="14"/>
        <v>5.5555555555555552E-2</v>
      </c>
      <c r="J177" s="129"/>
      <c r="K177" s="129">
        <f t="shared" si="15"/>
        <v>36</v>
      </c>
    </row>
    <row r="178" spans="1:14" x14ac:dyDescent="0.25">
      <c r="A178" t="s">
        <v>124</v>
      </c>
      <c r="B178" s="130">
        <v>12</v>
      </c>
      <c r="C178" s="129" t="str">
        <f>'12 клас_Ав'!B25</f>
        <v>Експлоатация на автотранспортната техника</v>
      </c>
      <c r="D178" s="129">
        <f>'12 клас_Ав'!C25</f>
        <v>2</v>
      </c>
      <c r="E178" s="129">
        <f>'12 клас_Ав'!D25</f>
        <v>0</v>
      </c>
      <c r="F178" s="129"/>
      <c r="G178" s="129">
        <f t="shared" si="13"/>
        <v>36</v>
      </c>
      <c r="H178" s="129"/>
      <c r="I178" s="123">
        <f t="shared" si="14"/>
        <v>5.5555555555555552E-2</v>
      </c>
      <c r="J178" s="129"/>
      <c r="K178" s="129">
        <f t="shared" si="15"/>
        <v>36</v>
      </c>
    </row>
    <row r="179" spans="1:14" x14ac:dyDescent="0.25">
      <c r="A179" t="s">
        <v>124</v>
      </c>
      <c r="B179" s="130">
        <v>12</v>
      </c>
      <c r="C179" s="129" t="str">
        <f>'12 клас_Ав'!B26</f>
        <v>Организация и управление на транспортно предприятие</v>
      </c>
      <c r="D179" s="129">
        <f>'12 клас_Ав'!C26</f>
        <v>1</v>
      </c>
      <c r="E179" s="129">
        <f>'12 клас_Ав'!D26</f>
        <v>0</v>
      </c>
      <c r="F179" s="129"/>
      <c r="G179" s="129">
        <f t="shared" si="13"/>
        <v>18</v>
      </c>
      <c r="H179" s="129"/>
      <c r="I179" s="123">
        <f t="shared" si="14"/>
        <v>2.7777777777777776E-2</v>
      </c>
      <c r="J179" s="129"/>
      <c r="K179" s="129">
        <f t="shared" si="15"/>
        <v>18</v>
      </c>
    </row>
    <row r="180" spans="1:14" x14ac:dyDescent="0.25">
      <c r="A180" t="s">
        <v>124</v>
      </c>
      <c r="B180" s="130">
        <v>12</v>
      </c>
      <c r="C180" s="129" t="str">
        <f>'12 клас_Ав'!B27</f>
        <v>Специализирана дейност</v>
      </c>
      <c r="D180" s="129">
        <f>'12 клас_Ав'!C27</f>
        <v>2</v>
      </c>
      <c r="E180" s="129">
        <f>'12 клас_Ав'!D27</f>
        <v>0</v>
      </c>
      <c r="F180" s="129"/>
      <c r="G180" s="129">
        <f t="shared" si="13"/>
        <v>36</v>
      </c>
      <c r="H180" s="129"/>
      <c r="I180" s="123">
        <f t="shared" si="14"/>
        <v>5.5555555555555552E-2</v>
      </c>
      <c r="J180" s="129"/>
      <c r="K180" s="129">
        <f t="shared" si="15"/>
        <v>36</v>
      </c>
    </row>
    <row r="181" spans="1:14" x14ac:dyDescent="0.25">
      <c r="A181" t="s">
        <v>124</v>
      </c>
      <c r="B181" s="129">
        <v>12</v>
      </c>
      <c r="C181" s="129" t="str">
        <f>'12 клас_Ав'!B28</f>
        <v>Транспортно и търговско право</v>
      </c>
      <c r="D181" s="129">
        <f>'12 клас_Ав'!C28</f>
        <v>0</v>
      </c>
      <c r="E181" s="129">
        <f>'12 клас_Ав'!D28</f>
        <v>3</v>
      </c>
      <c r="F181" s="129"/>
      <c r="G181" s="129">
        <f t="shared" si="13"/>
        <v>33</v>
      </c>
      <c r="H181" s="129"/>
      <c r="I181" s="123">
        <f t="shared" si="14"/>
        <v>5.0925925925925923E-2</v>
      </c>
      <c r="J181" s="129"/>
      <c r="K181" s="129">
        <f t="shared" si="15"/>
        <v>33</v>
      </c>
    </row>
    <row r="182" spans="1:14" x14ac:dyDescent="0.25">
      <c r="A182" t="s">
        <v>124</v>
      </c>
      <c r="B182" s="130">
        <v>12</v>
      </c>
      <c r="C182" s="129" t="str">
        <f>'12 клас_Ав'!B30</f>
        <v>Учебна практика</v>
      </c>
      <c r="D182" s="129"/>
      <c r="E182" s="129"/>
      <c r="F182" s="129"/>
      <c r="G182" s="129"/>
      <c r="H182" s="129"/>
      <c r="I182" s="123"/>
      <c r="J182" s="129"/>
      <c r="K182" s="129"/>
    </row>
    <row r="183" spans="1:14" x14ac:dyDescent="0.25">
      <c r="A183" t="s">
        <v>124</v>
      </c>
      <c r="B183" s="130">
        <v>12</v>
      </c>
      <c r="C183" t="str">
        <f>'12 клас_Ав'!B31</f>
        <v>Експлоатация на автотранспортна техника</v>
      </c>
      <c r="D183">
        <f>'12 клас_Ав'!C31</f>
        <v>4</v>
      </c>
      <c r="E183">
        <f>'12 клас_Ав'!D31</f>
        <v>4</v>
      </c>
      <c r="G183">
        <f>$D183*$D$2+$E183*11</f>
        <v>116</v>
      </c>
      <c r="I183" s="123">
        <f>G183/648</f>
        <v>0.17901234567901234</v>
      </c>
      <c r="K183">
        <f>G183</f>
        <v>116</v>
      </c>
      <c r="M183" t="s">
        <v>124</v>
      </c>
      <c r="N183">
        <f>SUM(G158:G159,G170,E174,G176:G181,G183:G189)</f>
        <v>690</v>
      </c>
    </row>
    <row r="184" spans="1:14" x14ac:dyDescent="0.25">
      <c r="A184" t="s">
        <v>124</v>
      </c>
      <c r="B184" s="130">
        <v>12</v>
      </c>
      <c r="C184" t="str">
        <f>'12 клас_Ав'!B32</f>
        <v>Счетоводна отчетност</v>
      </c>
      <c r="D184">
        <f>'12 клас_Ав'!C32</f>
        <v>2</v>
      </c>
      <c r="E184">
        <f>'12 клас_Ав'!D32</f>
        <v>2</v>
      </c>
      <c r="G184">
        <f>$D184*$D$2+$E184*11</f>
        <v>58</v>
      </c>
      <c r="I184" s="123">
        <f>G184/648</f>
        <v>8.9506172839506168E-2</v>
      </c>
      <c r="K184">
        <f>G184</f>
        <v>58</v>
      </c>
    </row>
    <row r="185" spans="1:14" x14ac:dyDescent="0.25">
      <c r="A185" t="s">
        <v>124</v>
      </c>
      <c r="B185" s="130">
        <v>12</v>
      </c>
      <c r="C185" t="str">
        <f>'12 клас_Ав'!B33</f>
        <v>По специалността</v>
      </c>
      <c r="D185">
        <f>'12 клас_Ав'!C33</f>
        <v>4</v>
      </c>
      <c r="E185">
        <f>'12 клас_Ав'!D33</f>
        <v>7</v>
      </c>
      <c r="G185">
        <f>$D185*$D$2+$E185*11</f>
        <v>149</v>
      </c>
      <c r="I185" s="123">
        <f>G185/648</f>
        <v>0.22993827160493827</v>
      </c>
      <c r="K185">
        <f>G185</f>
        <v>149</v>
      </c>
    </row>
    <row r="186" spans="1:14" x14ac:dyDescent="0.25">
      <c r="A186" t="s">
        <v>124</v>
      </c>
      <c r="B186" s="130">
        <v>12</v>
      </c>
      <c r="C186" t="str">
        <f>'12 клас_Ав'!B34</f>
        <v>Управление на моторно превозно средство</v>
      </c>
      <c r="D186">
        <f>'12 клас_Ав'!C34</f>
        <v>1</v>
      </c>
      <c r="E186">
        <f>'12 клас_Ав'!D34</f>
        <v>1</v>
      </c>
      <c r="F186">
        <f>'12 клас_Ав'!E34</f>
        <v>1</v>
      </c>
      <c r="G186">
        <f>$D186*$D$2+$E186*11+F186*F2</f>
        <v>31</v>
      </c>
      <c r="I186" s="123">
        <f>G186/648</f>
        <v>4.7839506172839504E-2</v>
      </c>
      <c r="K186">
        <f>G186</f>
        <v>31</v>
      </c>
    </row>
    <row r="187" spans="1:14" x14ac:dyDescent="0.25">
      <c r="A187" t="s">
        <v>124</v>
      </c>
      <c r="B187" s="130">
        <v>12</v>
      </c>
      <c r="C187" t="str">
        <f>'12 клас_Ав'!B35</f>
        <v>Производствена практика</v>
      </c>
      <c r="F187">
        <f>'12 клас_Ав'!E35</f>
        <v>32</v>
      </c>
      <c r="G187">
        <f>F187*$F$2</f>
        <v>64</v>
      </c>
      <c r="I187" s="123">
        <f>G187/648</f>
        <v>9.8765432098765427E-2</v>
      </c>
      <c r="K187">
        <f>G187</f>
        <v>64</v>
      </c>
    </row>
    <row r="188" spans="1:14" x14ac:dyDescent="0.25">
      <c r="A188" t="s">
        <v>124</v>
      </c>
      <c r="B188" s="130">
        <v>12</v>
      </c>
      <c r="C188" t="str">
        <f>'12 клас_Ав'!B36</f>
        <v>Разширена професионална подготовка</v>
      </c>
      <c r="I188" s="123"/>
    </row>
    <row r="189" spans="1:14" x14ac:dyDescent="0.25">
      <c r="A189" t="s">
        <v>124</v>
      </c>
      <c r="B189" s="130">
        <v>12</v>
      </c>
      <c r="C189" s="129" t="str">
        <f>'12 клас_Ав'!B37</f>
        <v>Организация и управление на транспортно предприятие</v>
      </c>
      <c r="D189" s="129">
        <f>'12 клас_Ав'!C37</f>
        <v>1</v>
      </c>
      <c r="E189" s="129">
        <f>'12 клас_Ав'!D37</f>
        <v>1</v>
      </c>
      <c r="F189" s="129"/>
      <c r="G189" s="129">
        <f>$D189*$D$2+$E189*11</f>
        <v>29</v>
      </c>
      <c r="H189" s="129"/>
      <c r="I189" s="123">
        <f>G189/648</f>
        <v>4.4753086419753084E-2</v>
      </c>
      <c r="J189" s="129"/>
      <c r="K189" s="129">
        <f>G189</f>
        <v>29</v>
      </c>
    </row>
    <row r="190" spans="1:14" x14ac:dyDescent="0.25">
      <c r="B190" s="131"/>
      <c r="C190" s="126" t="s">
        <v>250</v>
      </c>
      <c r="D190" s="126"/>
      <c r="E190" s="126"/>
      <c r="F190" s="126"/>
      <c r="G190" s="126"/>
      <c r="H190" s="126">
        <f>SUM(G176:G189)</f>
        <v>617</v>
      </c>
      <c r="I190" s="127">
        <f>SUM(I176:I189)</f>
        <v>0.95216049382716039</v>
      </c>
      <c r="J190" s="128">
        <f>SUM(J176:J189)</f>
        <v>0</v>
      </c>
      <c r="K190" s="128">
        <f>SUM(K176:K189)</f>
        <v>617</v>
      </c>
    </row>
    <row r="191" spans="1:14" x14ac:dyDescent="0.25">
      <c r="A191" t="s">
        <v>257</v>
      </c>
      <c r="B191">
        <v>10</v>
      </c>
      <c r="C191" t="s">
        <v>256</v>
      </c>
      <c r="D191">
        <v>4</v>
      </c>
      <c r="E191">
        <v>3</v>
      </c>
      <c r="G191" s="129">
        <f>$D191*$D$2+$E191*18</f>
        <v>126</v>
      </c>
      <c r="K191">
        <f>G191</f>
        <v>126</v>
      </c>
    </row>
    <row r="192" spans="1:14" s="129" customFormat="1" x14ac:dyDescent="0.25">
      <c r="A192" s="129" t="s">
        <v>257</v>
      </c>
      <c r="B192" s="129">
        <v>10</v>
      </c>
      <c r="C192" s="129" t="s">
        <v>109</v>
      </c>
      <c r="F192" s="129">
        <v>32</v>
      </c>
      <c r="G192" s="129">
        <f>F192*2</f>
        <v>64</v>
      </c>
      <c r="K192" s="129">
        <f>G192</f>
        <v>64</v>
      </c>
    </row>
    <row r="193" spans="1:11" s="129" customFormat="1" x14ac:dyDescent="0.25">
      <c r="A193" s="129" t="s">
        <v>257</v>
      </c>
      <c r="B193" s="129">
        <v>10</v>
      </c>
      <c r="C193" s="129" t="s">
        <v>84</v>
      </c>
      <c r="D193" s="129">
        <v>1</v>
      </c>
      <c r="E193" s="129">
        <v>1</v>
      </c>
      <c r="G193" s="129">
        <f>$D193*$D$2+$E193*18</f>
        <v>36</v>
      </c>
      <c r="K193" s="129">
        <f>G193</f>
        <v>36</v>
      </c>
    </row>
    <row r="194" spans="1:11" x14ac:dyDescent="0.25">
      <c r="J194" s="132">
        <f>SUM(J10,J20,J28,J31,J39,J43,J51,J56,J66,J73,J78,J83,J92,J96,J101,J104,J115,J121,J130,J135,J139,J146,J175,J190)</f>
        <v>6166</v>
      </c>
      <c r="K194" s="133">
        <f>SUM(K10,K20,K28,K31,K39,K43,K51,K56,K66,K73,K78,K83,K92,K96,K101,K104,K115,K121,K130,K135,K139,K146,K175,K190)</f>
        <v>3215</v>
      </c>
    </row>
  </sheetData>
  <autoFilter ref="A4:K190"/>
  <mergeCells count="10">
    <mergeCell ref="I1:I3"/>
    <mergeCell ref="K1:K3"/>
    <mergeCell ref="J1:J3"/>
    <mergeCell ref="A1:A3"/>
    <mergeCell ref="B1:B3"/>
    <mergeCell ref="C1:C3"/>
    <mergeCell ref="D1:F1"/>
    <mergeCell ref="G1:G3"/>
    <mergeCell ref="D3:F3"/>
    <mergeCell ref="H1:H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opLeftCell="A88" workbookViewId="0">
      <selection activeCell="O176" sqref="O176"/>
    </sheetView>
  </sheetViews>
  <sheetFormatPr defaultRowHeight="15" x14ac:dyDescent="0.25"/>
  <cols>
    <col min="1" max="1" width="9.140625" style="129"/>
    <col min="2" max="2" width="3.140625" style="129" bestFit="1" customWidth="1"/>
    <col min="3" max="3" width="45" style="129" bestFit="1" customWidth="1"/>
    <col min="4" max="7" width="9.140625" style="129"/>
    <col min="8" max="11" width="9.140625" style="134" customWidth="1"/>
    <col min="12" max="16384" width="9.140625" style="129"/>
  </cols>
  <sheetData>
    <row r="1" spans="1:16" ht="15" customHeight="1" x14ac:dyDescent="0.25">
      <c r="A1" s="198" t="s">
        <v>234</v>
      </c>
      <c r="B1" s="150" t="s">
        <v>2</v>
      </c>
      <c r="C1" s="150" t="s">
        <v>3</v>
      </c>
      <c r="D1" s="194" t="s">
        <v>4</v>
      </c>
      <c r="E1" s="148"/>
      <c r="F1" s="149"/>
      <c r="G1" s="195" t="s">
        <v>5</v>
      </c>
      <c r="H1" s="200" t="s">
        <v>224</v>
      </c>
      <c r="I1" s="202" t="s">
        <v>254</v>
      </c>
      <c r="J1" s="202" t="s">
        <v>253</v>
      </c>
      <c r="K1" s="136"/>
      <c r="L1" s="196" t="s">
        <v>226</v>
      </c>
      <c r="M1" s="196" t="s">
        <v>225</v>
      </c>
    </row>
    <row r="2" spans="1:16" ht="36.75" customHeight="1" x14ac:dyDescent="0.25">
      <c r="A2" s="198"/>
      <c r="B2" s="151"/>
      <c r="C2" s="151"/>
      <c r="D2" s="2">
        <v>18</v>
      </c>
      <c r="E2" s="2" t="s">
        <v>222</v>
      </c>
      <c r="F2" s="2">
        <v>2</v>
      </c>
      <c r="G2" s="151"/>
      <c r="H2" s="200"/>
      <c r="I2" s="202"/>
      <c r="J2" s="202"/>
      <c r="K2" s="136" t="s">
        <v>255</v>
      </c>
      <c r="L2" s="196"/>
      <c r="M2" s="196"/>
    </row>
    <row r="3" spans="1:16" x14ac:dyDescent="0.25">
      <c r="A3" s="199"/>
      <c r="B3" s="152"/>
      <c r="C3" s="152"/>
      <c r="D3" s="194" t="s">
        <v>6</v>
      </c>
      <c r="E3" s="148"/>
      <c r="F3" s="149"/>
      <c r="G3" s="152"/>
      <c r="H3" s="201"/>
      <c r="I3" s="203"/>
      <c r="J3" s="203"/>
      <c r="K3" s="137"/>
      <c r="L3" s="197"/>
      <c r="M3" s="197"/>
    </row>
    <row r="4" spans="1:16" x14ac:dyDescent="0.25">
      <c r="A4" s="47"/>
      <c r="B4" s="47">
        <v>1</v>
      </c>
      <c r="C4" s="47">
        <v>2</v>
      </c>
      <c r="D4" s="47">
        <v>3</v>
      </c>
      <c r="E4" s="47">
        <v>4</v>
      </c>
      <c r="F4" s="47">
        <v>5</v>
      </c>
      <c r="G4" s="47">
        <v>6</v>
      </c>
      <c r="H4" s="135">
        <v>8</v>
      </c>
      <c r="I4" s="135"/>
      <c r="J4" s="135"/>
      <c r="K4" s="135"/>
      <c r="L4" s="47">
        <v>9</v>
      </c>
      <c r="M4" s="47">
        <v>10</v>
      </c>
    </row>
    <row r="5" spans="1:16" x14ac:dyDescent="0.25">
      <c r="A5" s="129" t="s">
        <v>236</v>
      </c>
      <c r="B5" s="129">
        <v>6</v>
      </c>
      <c r="C5" s="129" t="str">
        <f>'6 клас '!B9</f>
        <v>Български език и литература</v>
      </c>
      <c r="D5" s="129">
        <v>5.5</v>
      </c>
      <c r="E5" s="129">
        <v>5.5</v>
      </c>
      <c r="G5" s="129">
        <f>$D5*$D$2+$E5*16</f>
        <v>187</v>
      </c>
      <c r="H5" s="134">
        <v>648</v>
      </c>
      <c r="I5" s="134">
        <v>1</v>
      </c>
      <c r="J5" s="134">
        <f>G5*I5</f>
        <v>187</v>
      </c>
      <c r="L5" s="129">
        <f>G5</f>
        <v>187</v>
      </c>
    </row>
    <row r="6" spans="1:16" x14ac:dyDescent="0.25">
      <c r="A6" s="129" t="s">
        <v>236</v>
      </c>
      <c r="B6" s="129">
        <v>8</v>
      </c>
      <c r="C6" s="129" t="str">
        <f>'8 клас_ЕМА'!B9</f>
        <v>Български език и литература</v>
      </c>
      <c r="D6" s="129">
        <f>'8 клас_ЕМА'!C9</f>
        <v>4</v>
      </c>
      <c r="E6" s="129">
        <f>'8 клас_ЕМА'!D9</f>
        <v>4</v>
      </c>
      <c r="G6" s="129">
        <f>$D6*$D$2+$E6*18</f>
        <v>144</v>
      </c>
      <c r="H6" s="134">
        <v>648</v>
      </c>
      <c r="I6" s="134">
        <v>1</v>
      </c>
      <c r="J6" s="134">
        <f t="shared" ref="J6:J11" si="0">G6*I6</f>
        <v>144</v>
      </c>
      <c r="M6" s="129">
        <f>G6</f>
        <v>144</v>
      </c>
      <c r="P6" s="123"/>
    </row>
    <row r="7" spans="1:16" x14ac:dyDescent="0.25">
      <c r="A7" s="129" t="s">
        <v>236</v>
      </c>
      <c r="B7" s="129">
        <v>11</v>
      </c>
      <c r="C7" s="129" t="str">
        <f>'11 клас_тЛВ '!B9</f>
        <v>Български език и литература</v>
      </c>
      <c r="D7" s="129">
        <f>'11 клас_тЛВ '!C9</f>
        <v>3</v>
      </c>
      <c r="E7" s="129">
        <f>'11 клас_тЛВ '!D9</f>
        <v>3</v>
      </c>
      <c r="G7" s="129">
        <f>$D7*$D$2+$E7*18</f>
        <v>108</v>
      </c>
      <c r="H7" s="134">
        <v>648</v>
      </c>
      <c r="I7" s="134">
        <v>1</v>
      </c>
      <c r="J7" s="134">
        <f t="shared" si="0"/>
        <v>108</v>
      </c>
      <c r="L7" s="129">
        <f>G7</f>
        <v>108</v>
      </c>
    </row>
    <row r="8" spans="1:16" x14ac:dyDescent="0.25">
      <c r="A8" s="129" t="s">
        <v>236</v>
      </c>
      <c r="B8" s="129">
        <v>12</v>
      </c>
      <c r="C8" s="129" t="str">
        <f>'12 клас_Ав'!B9</f>
        <v>Български език и литература</v>
      </c>
      <c r="D8" s="129">
        <f>'12 клас_Ав'!C9</f>
        <v>3</v>
      </c>
      <c r="E8" s="129">
        <f>'12 клас_Ав'!D9</f>
        <v>3</v>
      </c>
      <c r="G8" s="129">
        <f>$D8*$D$2+$E8*11</f>
        <v>87</v>
      </c>
      <c r="H8" s="134">
        <v>648</v>
      </c>
      <c r="I8" s="138">
        <v>1</v>
      </c>
      <c r="J8" s="134">
        <f t="shared" si="0"/>
        <v>87</v>
      </c>
      <c r="M8" s="129">
        <f>G8</f>
        <v>87</v>
      </c>
    </row>
    <row r="9" spans="1:16" x14ac:dyDescent="0.25">
      <c r="A9" s="129" t="s">
        <v>236</v>
      </c>
      <c r="B9" s="129">
        <v>8</v>
      </c>
      <c r="C9" s="122" t="s">
        <v>164</v>
      </c>
      <c r="D9" s="129">
        <v>2</v>
      </c>
      <c r="E9" s="129">
        <v>2</v>
      </c>
      <c r="G9" s="129">
        <f>$D9*$D$2+$E9*18</f>
        <v>72</v>
      </c>
      <c r="H9" s="134">
        <v>900</v>
      </c>
      <c r="I9" s="134">
        <v>1.39</v>
      </c>
      <c r="J9" s="134">
        <f t="shared" si="0"/>
        <v>100.08</v>
      </c>
    </row>
    <row r="10" spans="1:16" x14ac:dyDescent="0.25">
      <c r="A10" s="129" t="s">
        <v>236</v>
      </c>
      <c r="B10" s="130">
        <v>6</v>
      </c>
      <c r="C10" s="129" t="str">
        <f>'6 клас '!B23</f>
        <v>Български език и литература</v>
      </c>
      <c r="D10" s="129">
        <v>1.5</v>
      </c>
      <c r="E10" s="129">
        <v>1.5</v>
      </c>
      <c r="G10" s="129">
        <f>$D10*$D$2+$E10*16</f>
        <v>51</v>
      </c>
      <c r="H10" s="134">
        <v>648</v>
      </c>
      <c r="I10" s="134">
        <v>1</v>
      </c>
      <c r="J10" s="134">
        <f t="shared" si="0"/>
        <v>51</v>
      </c>
      <c r="L10" s="129">
        <f>G10</f>
        <v>51</v>
      </c>
    </row>
    <row r="11" spans="1:16" x14ac:dyDescent="0.25">
      <c r="A11" s="129" t="s">
        <v>236</v>
      </c>
      <c r="B11" s="129">
        <v>12</v>
      </c>
      <c r="C11" s="129" t="str">
        <f>'12 клас_Ав'!B39</f>
        <v>Български език и литература</v>
      </c>
      <c r="D11" s="129">
        <f>'12 клас_Ав'!C39</f>
        <v>1</v>
      </c>
      <c r="E11" s="129">
        <f>'12 клас_Ав'!D39</f>
        <v>1</v>
      </c>
      <c r="G11" s="129">
        <f>$D11*$D$2+$E11*11</f>
        <v>29</v>
      </c>
      <c r="H11" s="134">
        <v>648</v>
      </c>
      <c r="I11" s="134">
        <v>1</v>
      </c>
      <c r="J11" s="134">
        <f t="shared" si="0"/>
        <v>29</v>
      </c>
      <c r="M11" s="129">
        <f>G11</f>
        <v>29</v>
      </c>
    </row>
    <row r="12" spans="1:16" x14ac:dyDescent="0.25">
      <c r="J12" s="139">
        <f>SUM(J5:J11)</f>
        <v>706.08</v>
      </c>
      <c r="K12" s="139">
        <f>J12-648</f>
        <v>58.080000000000041</v>
      </c>
      <c r="L12" s="139">
        <f>SUM(L5:L11)</f>
        <v>346</v>
      </c>
      <c r="M12" s="139">
        <f>SUM(M5:M11)</f>
        <v>260</v>
      </c>
    </row>
    <row r="13" spans="1:16" x14ac:dyDescent="0.25">
      <c r="A13" s="129" t="s">
        <v>244</v>
      </c>
      <c r="B13" s="129">
        <v>8</v>
      </c>
      <c r="C13" s="129" t="str">
        <f>'8 клас_ЕМА'!B10</f>
        <v>Чужд език - Немски език</v>
      </c>
      <c r="D13" s="129">
        <f>'8 клас_ЕМА'!C10</f>
        <v>4</v>
      </c>
      <c r="E13" s="129">
        <f>'8 клас_ЕМА'!D10</f>
        <v>4</v>
      </c>
      <c r="G13" s="129">
        <f>$D13*$D$2+$E13*18</f>
        <v>144</v>
      </c>
      <c r="H13" s="134">
        <v>648</v>
      </c>
      <c r="I13" s="134">
        <v>1</v>
      </c>
      <c r="J13" s="134">
        <f t="shared" ref="J13:J74" si="1">G13*I13</f>
        <v>144</v>
      </c>
      <c r="M13" s="129">
        <f>G13</f>
        <v>144</v>
      </c>
    </row>
    <row r="14" spans="1:16" x14ac:dyDescent="0.25">
      <c r="A14" s="129" t="s">
        <v>244</v>
      </c>
      <c r="B14" s="129">
        <v>9</v>
      </c>
      <c r="C14" s="129" t="str">
        <f>'9 клас_тЛВ'!B10</f>
        <v>Чужд език - Немски език</v>
      </c>
      <c r="D14" s="129">
        <f>'9 клас_тЛВ'!C10</f>
        <v>2</v>
      </c>
      <c r="E14" s="129">
        <f>'9 клас_тЛВ'!D10</f>
        <v>2</v>
      </c>
      <c r="G14" s="129">
        <f>$D14*$D$2+$E14*18</f>
        <v>72</v>
      </c>
      <c r="H14" s="134">
        <v>648</v>
      </c>
      <c r="I14" s="134">
        <v>1</v>
      </c>
      <c r="J14" s="134">
        <f t="shared" si="1"/>
        <v>72</v>
      </c>
      <c r="L14" s="129">
        <f>G14</f>
        <v>72</v>
      </c>
    </row>
    <row r="15" spans="1:16" x14ac:dyDescent="0.25">
      <c r="A15" s="129" t="s">
        <v>244</v>
      </c>
      <c r="B15" s="129">
        <v>10</v>
      </c>
      <c r="C15" s="129" t="str">
        <f>'10 клас_ХС'!B10</f>
        <v>Чужд език - Немски език</v>
      </c>
      <c r="D15" s="129">
        <f>'10 клас_ХС'!C10</f>
        <v>2</v>
      </c>
      <c r="E15" s="129">
        <f>'10 клас_ХС'!D10</f>
        <v>2</v>
      </c>
      <c r="G15" s="129">
        <f>$D15*$D$2+$E15*18</f>
        <v>72</v>
      </c>
      <c r="H15" s="134">
        <v>648</v>
      </c>
      <c r="I15" s="134">
        <v>1</v>
      </c>
      <c r="J15" s="134">
        <f t="shared" si="1"/>
        <v>72</v>
      </c>
      <c r="M15" s="129">
        <f>G15</f>
        <v>72</v>
      </c>
    </row>
    <row r="16" spans="1:16" x14ac:dyDescent="0.25">
      <c r="A16" s="129" t="s">
        <v>244</v>
      </c>
      <c r="B16" s="129">
        <v>11</v>
      </c>
      <c r="C16" s="129" t="str">
        <f>'11 клас_тЛВ '!B16</f>
        <v>Чужд език по професията - Немски език</v>
      </c>
      <c r="D16" s="129">
        <f>'11 клас_тЛВ '!C16</f>
        <v>2</v>
      </c>
      <c r="E16" s="129">
        <f>'11 клас_тЛВ '!D16</f>
        <v>2</v>
      </c>
      <c r="G16" s="129">
        <f>$D16*$D$2+$E16*18</f>
        <v>72</v>
      </c>
      <c r="H16" s="134">
        <v>648</v>
      </c>
      <c r="I16" s="134">
        <v>1</v>
      </c>
      <c r="J16" s="134">
        <f t="shared" si="1"/>
        <v>72</v>
      </c>
      <c r="L16" s="129">
        <f>G16</f>
        <v>72</v>
      </c>
    </row>
    <row r="17" spans="1:13" x14ac:dyDescent="0.25">
      <c r="A17" s="129" t="s">
        <v>244</v>
      </c>
      <c r="B17" s="129">
        <v>12</v>
      </c>
      <c r="C17" s="129" t="str">
        <f>'12 клас_Ав'!B16</f>
        <v>Чужд език по професията - Немски език</v>
      </c>
      <c r="D17" s="129">
        <f>'12 клас_Ав'!C16</f>
        <v>2</v>
      </c>
      <c r="E17" s="129">
        <f>'12 клас_Ав'!D16</f>
        <v>2</v>
      </c>
      <c r="G17" s="129">
        <f>$D17*$D$2+$E17*18</f>
        <v>72</v>
      </c>
      <c r="H17" s="134">
        <v>648</v>
      </c>
      <c r="I17" s="134">
        <v>1</v>
      </c>
      <c r="J17" s="134">
        <f t="shared" si="1"/>
        <v>72</v>
      </c>
      <c r="M17" s="129">
        <f>G17</f>
        <v>72</v>
      </c>
    </row>
    <row r="18" spans="1:13" x14ac:dyDescent="0.25">
      <c r="J18" s="139">
        <f>SUM(J13:J17)</f>
        <v>432</v>
      </c>
      <c r="K18" s="139"/>
      <c r="L18" s="139">
        <f>SUM(L13:L17)</f>
        <v>144</v>
      </c>
      <c r="M18" s="139">
        <f>SUM(M13:M17)</f>
        <v>288</v>
      </c>
    </row>
    <row r="19" spans="1:13" x14ac:dyDescent="0.25">
      <c r="A19" s="129" t="s">
        <v>239</v>
      </c>
      <c r="B19" s="130">
        <v>11</v>
      </c>
      <c r="C19" s="129" t="str">
        <f>'11 клас_тЛВ '!B12</f>
        <v>Гражданско образование</v>
      </c>
      <c r="D19" s="129">
        <f>'11 клас_тЛВ '!C12</f>
        <v>1</v>
      </c>
      <c r="E19" s="129">
        <f>'11 клас_тЛВ '!D12</f>
        <v>1</v>
      </c>
      <c r="G19" s="129">
        <f>$D19*$D$2+$E19*18</f>
        <v>36</v>
      </c>
      <c r="H19" s="134">
        <v>684</v>
      </c>
      <c r="I19" s="134">
        <v>1</v>
      </c>
      <c r="J19" s="134">
        <f t="shared" si="1"/>
        <v>36</v>
      </c>
      <c r="L19" s="129">
        <f>G19</f>
        <v>36</v>
      </c>
    </row>
    <row r="20" spans="1:13" x14ac:dyDescent="0.25">
      <c r="A20" s="129" t="s">
        <v>239</v>
      </c>
      <c r="B20" s="129">
        <v>12</v>
      </c>
      <c r="C20" s="129" t="str">
        <f>'12 клас_Ав'!B12</f>
        <v>Гражданско образование</v>
      </c>
      <c r="D20" s="129">
        <f>'12 клас_Ав'!C12</f>
        <v>1</v>
      </c>
      <c r="E20" s="129">
        <f>'12 клас_Ав'!D12</f>
        <v>1</v>
      </c>
      <c r="G20" s="129">
        <f>$D20*$D$2+$E20*11</f>
        <v>29</v>
      </c>
      <c r="H20" s="134">
        <v>684</v>
      </c>
      <c r="I20" s="134">
        <v>1</v>
      </c>
      <c r="J20" s="134">
        <f t="shared" si="1"/>
        <v>29</v>
      </c>
      <c r="M20" s="129">
        <f>G20</f>
        <v>29</v>
      </c>
    </row>
    <row r="21" spans="1:13" x14ac:dyDescent="0.25">
      <c r="A21" s="129" t="s">
        <v>239</v>
      </c>
      <c r="B21" s="130">
        <v>5</v>
      </c>
      <c r="C21" s="129" t="str">
        <f>'5 клас'!B13</f>
        <v>История и цивилизации</v>
      </c>
      <c r="D21" s="129">
        <f>'5 клас'!C13</f>
        <v>2</v>
      </c>
      <c r="E21" s="129">
        <f>'5 клас'!D13</f>
        <v>2</v>
      </c>
      <c r="G21" s="129">
        <f>$D21*$D$2+$E21*16</f>
        <v>68</v>
      </c>
      <c r="H21" s="134">
        <v>684</v>
      </c>
      <c r="I21" s="134">
        <v>1</v>
      </c>
      <c r="J21" s="134">
        <f t="shared" si="1"/>
        <v>68</v>
      </c>
      <c r="L21" s="129">
        <f>G21</f>
        <v>68</v>
      </c>
    </row>
    <row r="22" spans="1:13" x14ac:dyDescent="0.25">
      <c r="A22" s="129" t="s">
        <v>239</v>
      </c>
      <c r="B22" s="130">
        <v>6</v>
      </c>
      <c r="C22" s="129" t="str">
        <f>'6 клас '!B13</f>
        <v>История и цивилизации</v>
      </c>
      <c r="D22" s="129">
        <f>'6 клас '!C13</f>
        <v>2</v>
      </c>
      <c r="E22" s="129">
        <f>'6 клас '!D13</f>
        <v>2</v>
      </c>
      <c r="G22" s="129">
        <f>$D22*$D$2+$E22*16</f>
        <v>68</v>
      </c>
      <c r="H22" s="134">
        <v>684</v>
      </c>
      <c r="I22" s="134">
        <v>1</v>
      </c>
      <c r="J22" s="134">
        <f t="shared" si="1"/>
        <v>68</v>
      </c>
      <c r="L22" s="129">
        <f>G22</f>
        <v>68</v>
      </c>
    </row>
    <row r="23" spans="1:13" x14ac:dyDescent="0.25">
      <c r="A23" s="129" t="s">
        <v>239</v>
      </c>
      <c r="B23" s="130">
        <v>7</v>
      </c>
      <c r="C23" s="129" t="str">
        <f>'7 клас '!B13</f>
        <v>История и цивилизации</v>
      </c>
      <c r="D23" s="129">
        <f>'7 клас '!C13</f>
        <v>2</v>
      </c>
      <c r="E23" s="129">
        <f>'7 клас '!D13</f>
        <v>2</v>
      </c>
      <c r="G23" s="129">
        <f t="shared" ref="G23:G30" si="2">$D23*$D$2+$E23*18</f>
        <v>72</v>
      </c>
      <c r="H23" s="134">
        <v>684</v>
      </c>
      <c r="I23" s="134">
        <v>1</v>
      </c>
      <c r="J23" s="134">
        <f t="shared" si="1"/>
        <v>72</v>
      </c>
      <c r="L23" s="129">
        <f>G23</f>
        <v>72</v>
      </c>
    </row>
    <row r="24" spans="1:13" x14ac:dyDescent="0.25">
      <c r="A24" s="129" t="s">
        <v>239</v>
      </c>
      <c r="B24" s="130">
        <v>8</v>
      </c>
      <c r="C24" s="129" t="str">
        <f>'8 клас_ЕМА'!B13</f>
        <v>История и цивилизации</v>
      </c>
      <c r="D24" s="129">
        <f>'8 клас_ЕМА'!C13</f>
        <v>2</v>
      </c>
      <c r="E24" s="129">
        <f>'8 клас_ЕМА'!D13</f>
        <v>2</v>
      </c>
      <c r="G24" s="129">
        <f t="shared" si="2"/>
        <v>72</v>
      </c>
      <c r="H24" s="134">
        <v>684</v>
      </c>
      <c r="I24" s="134">
        <v>1</v>
      </c>
      <c r="J24" s="134">
        <f t="shared" si="1"/>
        <v>72</v>
      </c>
      <c r="M24" s="129">
        <f>G24</f>
        <v>72</v>
      </c>
    </row>
    <row r="25" spans="1:13" x14ac:dyDescent="0.25">
      <c r="A25" s="129" t="s">
        <v>239</v>
      </c>
      <c r="B25" s="130">
        <v>9</v>
      </c>
      <c r="C25" s="129" t="str">
        <f>'9 клас_тЛВ'!B14</f>
        <v>История и цивилизации</v>
      </c>
      <c r="D25" s="129">
        <f>'9 клас_тЛВ'!C14</f>
        <v>2</v>
      </c>
      <c r="E25" s="129">
        <f>'9 клас_тЛВ'!D14</f>
        <v>2</v>
      </c>
      <c r="G25" s="129">
        <f t="shared" si="2"/>
        <v>72</v>
      </c>
      <c r="H25" s="134">
        <v>684</v>
      </c>
      <c r="I25" s="134">
        <v>1</v>
      </c>
      <c r="J25" s="134">
        <f t="shared" si="1"/>
        <v>72</v>
      </c>
      <c r="L25" s="129">
        <f>G25</f>
        <v>72</v>
      </c>
    </row>
    <row r="26" spans="1:13" x14ac:dyDescent="0.25">
      <c r="A26" s="129" t="s">
        <v>239</v>
      </c>
      <c r="B26" s="130">
        <v>10</v>
      </c>
      <c r="C26" s="129" t="str">
        <f>'10 клас_ХС'!B14</f>
        <v>История и цивилизации</v>
      </c>
      <c r="D26" s="129">
        <f>'10 клас_ХС'!C14</f>
        <v>4</v>
      </c>
      <c r="E26" s="129">
        <f>'10 клас_ХС'!D14</f>
        <v>3</v>
      </c>
      <c r="G26" s="129">
        <f t="shared" si="2"/>
        <v>126</v>
      </c>
      <c r="H26" s="134">
        <v>684</v>
      </c>
      <c r="I26" s="134">
        <v>1</v>
      </c>
      <c r="J26" s="134">
        <f t="shared" si="1"/>
        <v>126</v>
      </c>
      <c r="M26" s="129">
        <f>G26</f>
        <v>126</v>
      </c>
    </row>
    <row r="27" spans="1:13" x14ac:dyDescent="0.25">
      <c r="A27" s="129" t="s">
        <v>239</v>
      </c>
      <c r="B27" s="130">
        <v>8</v>
      </c>
      <c r="C27" s="122" t="s">
        <v>228</v>
      </c>
      <c r="D27" s="129">
        <v>1</v>
      </c>
      <c r="E27" s="129">
        <v>1</v>
      </c>
      <c r="G27" s="129">
        <f t="shared" si="2"/>
        <v>36</v>
      </c>
      <c r="H27" s="134">
        <v>900</v>
      </c>
      <c r="I27" s="134">
        <v>1.39</v>
      </c>
      <c r="J27" s="134">
        <f t="shared" si="1"/>
        <v>50.04</v>
      </c>
    </row>
    <row r="28" spans="1:13" x14ac:dyDescent="0.25">
      <c r="A28" s="129" t="s">
        <v>239</v>
      </c>
      <c r="B28" s="129">
        <v>8</v>
      </c>
      <c r="C28" s="129" t="str">
        <f>'8 клас_ЕМА'!B15</f>
        <v>Философия</v>
      </c>
      <c r="D28" s="129">
        <f>'8 клас_ЕМА'!C15</f>
        <v>1</v>
      </c>
      <c r="E28" s="129">
        <f>'8 клас_ЕМА'!D15</f>
        <v>1</v>
      </c>
      <c r="G28" s="129">
        <f t="shared" si="2"/>
        <v>36</v>
      </c>
      <c r="H28" s="134">
        <v>684</v>
      </c>
      <c r="I28" s="134">
        <v>1</v>
      </c>
      <c r="J28" s="134">
        <f t="shared" si="1"/>
        <v>36</v>
      </c>
      <c r="M28" s="129">
        <f>G28</f>
        <v>36</v>
      </c>
    </row>
    <row r="29" spans="1:13" x14ac:dyDescent="0.25">
      <c r="A29" s="129" t="s">
        <v>239</v>
      </c>
      <c r="B29" s="129">
        <v>9</v>
      </c>
      <c r="C29" s="129" t="str">
        <f>'9 клас_тЛВ'!B16</f>
        <v>Философия</v>
      </c>
      <c r="D29" s="129">
        <f>'9 клас_тЛВ'!C16</f>
        <v>1</v>
      </c>
      <c r="E29" s="129">
        <f>'9 клас_тЛВ'!D16</f>
        <v>1</v>
      </c>
      <c r="G29" s="129">
        <f t="shared" si="2"/>
        <v>36</v>
      </c>
      <c r="H29" s="134">
        <v>684</v>
      </c>
      <c r="I29" s="134">
        <v>1</v>
      </c>
      <c r="J29" s="134">
        <f t="shared" si="1"/>
        <v>36</v>
      </c>
      <c r="L29" s="129">
        <f>G29</f>
        <v>36</v>
      </c>
    </row>
    <row r="30" spans="1:13" x14ac:dyDescent="0.25">
      <c r="A30" s="129" t="s">
        <v>239</v>
      </c>
      <c r="B30" s="129">
        <v>10</v>
      </c>
      <c r="C30" s="129" t="str">
        <f>'10 клас_ХС'!B16</f>
        <v>Философия</v>
      </c>
      <c r="D30" s="129">
        <f>'10 клас_ХС'!C16</f>
        <v>2</v>
      </c>
      <c r="E30" s="129">
        <f>'10 клас_ХС'!D16</f>
        <v>2</v>
      </c>
      <c r="G30" s="129">
        <f t="shared" si="2"/>
        <v>72</v>
      </c>
      <c r="H30" s="134">
        <v>684</v>
      </c>
      <c r="I30" s="134">
        <v>1</v>
      </c>
      <c r="J30" s="134">
        <f t="shared" si="1"/>
        <v>72</v>
      </c>
      <c r="M30" s="129">
        <f>G30</f>
        <v>72</v>
      </c>
    </row>
    <row r="31" spans="1:13" x14ac:dyDescent="0.25">
      <c r="A31" s="129" t="s">
        <v>239</v>
      </c>
      <c r="B31" s="129">
        <v>5</v>
      </c>
      <c r="C31" s="129" t="str">
        <f>'5 клас'!B24</f>
        <v>Хореография</v>
      </c>
      <c r="D31" s="129">
        <v>1.5</v>
      </c>
      <c r="E31" s="129">
        <v>1.5</v>
      </c>
      <c r="G31" s="129">
        <f>$D31*$D$2+$E31*16</f>
        <v>51</v>
      </c>
      <c r="H31" s="134">
        <v>700</v>
      </c>
      <c r="I31" s="134">
        <v>0.98</v>
      </c>
      <c r="J31" s="134">
        <f t="shared" si="1"/>
        <v>49.98</v>
      </c>
      <c r="L31" s="129">
        <f>G31</f>
        <v>51</v>
      </c>
    </row>
    <row r="32" spans="1:13" x14ac:dyDescent="0.25">
      <c r="A32" s="129" t="s">
        <v>239</v>
      </c>
      <c r="B32" s="129">
        <v>6</v>
      </c>
      <c r="C32" s="129" t="str">
        <f>'6 клас '!B24</f>
        <v>Хореография</v>
      </c>
      <c r="D32" s="129">
        <f>'6 клас '!C24</f>
        <v>1</v>
      </c>
      <c r="E32" s="129">
        <f>'6 клас '!D24</f>
        <v>1</v>
      </c>
      <c r="G32" s="129">
        <f>$D32*$D$2+$E32*16</f>
        <v>34</v>
      </c>
      <c r="H32" s="134">
        <v>700</v>
      </c>
      <c r="I32" s="134">
        <v>0.98</v>
      </c>
      <c r="J32" s="134">
        <f t="shared" si="1"/>
        <v>33.32</v>
      </c>
      <c r="L32" s="129">
        <f>G32</f>
        <v>34</v>
      </c>
    </row>
    <row r="33" spans="1:13" x14ac:dyDescent="0.25">
      <c r="A33" s="129" t="s">
        <v>239</v>
      </c>
      <c r="B33" s="130">
        <v>7</v>
      </c>
      <c r="C33" s="129" t="str">
        <f>'7 клас '!B26</f>
        <v>Хореография</v>
      </c>
      <c r="D33" s="129">
        <f>'7 клас '!C26</f>
        <v>1</v>
      </c>
      <c r="E33" s="129">
        <f>'7 клас '!D26</f>
        <v>1</v>
      </c>
      <c r="G33" s="129">
        <f>$D33*$D$2+$E33*18</f>
        <v>36</v>
      </c>
      <c r="H33" s="134">
        <v>700</v>
      </c>
      <c r="I33" s="134">
        <v>0.98</v>
      </c>
      <c r="J33" s="134">
        <f t="shared" si="1"/>
        <v>35.28</v>
      </c>
      <c r="L33" s="129">
        <f>G33</f>
        <v>36</v>
      </c>
    </row>
    <row r="34" spans="1:13" x14ac:dyDescent="0.25">
      <c r="B34" s="121"/>
      <c r="J34" s="139">
        <f>SUM(J19:J33)</f>
        <v>855.62</v>
      </c>
      <c r="K34" s="139">
        <f>J34-684</f>
        <v>171.62</v>
      </c>
      <c r="L34" s="139">
        <f>SUM(L19:L33)</f>
        <v>473</v>
      </c>
      <c r="M34" s="139">
        <f>SUM(M19:M33)</f>
        <v>335</v>
      </c>
    </row>
    <row r="35" spans="1:13" x14ac:dyDescent="0.25">
      <c r="A35" s="129" t="s">
        <v>251</v>
      </c>
      <c r="B35" s="129">
        <v>9</v>
      </c>
      <c r="C35" s="129" t="str">
        <f>'9 клас_тЛВ'!B34</f>
        <v>Почвознание</v>
      </c>
      <c r="D35" s="129">
        <f>'9 клас_тЛВ'!C34</f>
        <v>1</v>
      </c>
      <c r="E35" s="129">
        <f>'9 клас_тЛВ'!D34</f>
        <v>0</v>
      </c>
      <c r="G35" s="129">
        <f t="shared" ref="G35:G41" si="3">$D35*$D$2+$E35*18</f>
        <v>18</v>
      </c>
      <c r="H35" s="134">
        <v>840</v>
      </c>
      <c r="I35" s="134">
        <v>1</v>
      </c>
      <c r="J35" s="134">
        <f t="shared" si="1"/>
        <v>18</v>
      </c>
      <c r="L35" s="129">
        <f t="shared" ref="L35:L42" si="4">G35</f>
        <v>18</v>
      </c>
    </row>
    <row r="36" spans="1:13" x14ac:dyDescent="0.25">
      <c r="A36" s="129" t="s">
        <v>251</v>
      </c>
      <c r="B36" s="129">
        <v>9</v>
      </c>
      <c r="C36" s="129" t="str">
        <f>'9 клас_тЛВ'!B35</f>
        <v>Ботаника</v>
      </c>
      <c r="D36" s="129">
        <f>'9 клас_тЛВ'!C35</f>
        <v>0</v>
      </c>
      <c r="E36" s="129">
        <f>'9 клас_тЛВ'!D35</f>
        <v>1</v>
      </c>
      <c r="G36" s="129">
        <f t="shared" si="3"/>
        <v>18</v>
      </c>
      <c r="H36" s="134">
        <v>840</v>
      </c>
      <c r="I36" s="134">
        <v>1</v>
      </c>
      <c r="J36" s="134">
        <f t="shared" si="1"/>
        <v>18</v>
      </c>
      <c r="L36" s="129">
        <f t="shared" si="4"/>
        <v>18</v>
      </c>
    </row>
    <row r="37" spans="1:13" x14ac:dyDescent="0.25">
      <c r="A37" s="129" t="s">
        <v>251</v>
      </c>
      <c r="B37" s="129">
        <v>9</v>
      </c>
      <c r="C37" s="129" t="str">
        <f>'9 клас_тЛВ'!B39</f>
        <v>Учебна практика - Лозарство</v>
      </c>
      <c r="D37" s="129">
        <f>'9 клас_тЛВ'!C39</f>
        <v>2</v>
      </c>
      <c r="E37" s="129">
        <f>'9 клас_тЛВ'!D39</f>
        <v>2</v>
      </c>
      <c r="G37" s="129">
        <f t="shared" si="3"/>
        <v>72</v>
      </c>
      <c r="H37" s="134">
        <v>840</v>
      </c>
      <c r="I37" s="134">
        <v>1</v>
      </c>
      <c r="J37" s="134">
        <f t="shared" si="1"/>
        <v>72</v>
      </c>
      <c r="L37" s="129">
        <f t="shared" si="4"/>
        <v>72</v>
      </c>
    </row>
    <row r="38" spans="1:13" x14ac:dyDescent="0.25">
      <c r="A38" s="129" t="s">
        <v>251</v>
      </c>
      <c r="B38" s="129">
        <v>9</v>
      </c>
      <c r="C38" s="129" t="str">
        <f>'9 клас_тЛВ'!B40</f>
        <v>Учебна практика - Ботаника</v>
      </c>
      <c r="D38" s="129">
        <f>'9 клас_тЛВ'!C40</f>
        <v>2</v>
      </c>
      <c r="E38" s="129">
        <f>'9 клас_тЛВ'!D40</f>
        <v>2</v>
      </c>
      <c r="G38" s="129">
        <f t="shared" si="3"/>
        <v>72</v>
      </c>
      <c r="H38" s="134">
        <v>840</v>
      </c>
      <c r="I38" s="134">
        <v>1</v>
      </c>
      <c r="J38" s="134">
        <f t="shared" si="1"/>
        <v>72</v>
      </c>
      <c r="L38" s="129">
        <f t="shared" si="4"/>
        <v>72</v>
      </c>
    </row>
    <row r="39" spans="1:13" x14ac:dyDescent="0.25">
      <c r="A39" s="129" t="s">
        <v>251</v>
      </c>
      <c r="B39" s="129">
        <v>11</v>
      </c>
      <c r="C39" s="129" t="str">
        <f>'11 клас_тЛВ '!B26</f>
        <v>Лозарство</v>
      </c>
      <c r="D39" s="129">
        <f>'11 клас_тЛВ '!C26</f>
        <v>3</v>
      </c>
      <c r="E39" s="129">
        <f>'11 клас_тЛВ '!D26</f>
        <v>2</v>
      </c>
      <c r="G39" s="129">
        <f t="shared" si="3"/>
        <v>90</v>
      </c>
      <c r="H39" s="134">
        <v>648</v>
      </c>
      <c r="I39" s="134">
        <v>1.3</v>
      </c>
      <c r="J39" s="134">
        <f t="shared" si="1"/>
        <v>117</v>
      </c>
      <c r="L39" s="129">
        <f t="shared" si="4"/>
        <v>90</v>
      </c>
    </row>
    <row r="40" spans="1:13" x14ac:dyDescent="0.25">
      <c r="A40" s="129" t="s">
        <v>251</v>
      </c>
      <c r="B40" s="129">
        <v>11</v>
      </c>
      <c r="C40" s="129" t="str">
        <f>'11 клас_тЛВ '!B33</f>
        <v>Лозарство</v>
      </c>
      <c r="D40" s="129">
        <f>'11 клас_тЛВ '!C33</f>
        <v>2</v>
      </c>
      <c r="E40" s="129">
        <f>'11 клас_тЛВ '!D33</f>
        <v>3</v>
      </c>
      <c r="G40" s="129">
        <f t="shared" si="3"/>
        <v>90</v>
      </c>
      <c r="H40" s="134">
        <v>840</v>
      </c>
      <c r="I40" s="134">
        <v>1</v>
      </c>
      <c r="J40" s="134">
        <f t="shared" si="1"/>
        <v>90</v>
      </c>
      <c r="L40" s="129">
        <f t="shared" si="4"/>
        <v>90</v>
      </c>
    </row>
    <row r="41" spans="1:13" x14ac:dyDescent="0.25">
      <c r="A41" s="129" t="s">
        <v>251</v>
      </c>
      <c r="B41" s="129">
        <v>11</v>
      </c>
      <c r="C41" s="129" t="str">
        <f>'11 клас_тЛВ '!B34</f>
        <v>Машини в лозарството</v>
      </c>
      <c r="D41" s="129">
        <f>'11 клас_тЛВ '!C34</f>
        <v>2</v>
      </c>
      <c r="E41" s="129">
        <f>'11 клас_тЛВ '!D34</f>
        <v>2</v>
      </c>
      <c r="G41" s="129">
        <f t="shared" si="3"/>
        <v>72</v>
      </c>
      <c r="H41" s="134">
        <v>840</v>
      </c>
      <c r="I41" s="134">
        <v>1</v>
      </c>
      <c r="J41" s="134">
        <f t="shared" si="1"/>
        <v>72</v>
      </c>
      <c r="L41" s="129">
        <f t="shared" si="4"/>
        <v>72</v>
      </c>
    </row>
    <row r="42" spans="1:13" x14ac:dyDescent="0.25">
      <c r="A42" s="129" t="s">
        <v>251</v>
      </c>
      <c r="B42" s="129">
        <v>11</v>
      </c>
      <c r="C42" s="129" t="str">
        <f>'11 клас_тЛВ '!B37</f>
        <v>Производствена практика</v>
      </c>
      <c r="F42" s="129">
        <f>'11 клас_тЛВ '!E37</f>
        <v>32</v>
      </c>
      <c r="G42" s="129">
        <f>F42*$F$2</f>
        <v>64</v>
      </c>
      <c r="H42" s="134">
        <v>840</v>
      </c>
      <c r="I42" s="134">
        <v>1</v>
      </c>
      <c r="J42" s="134">
        <f t="shared" si="1"/>
        <v>64</v>
      </c>
      <c r="L42" s="129">
        <f t="shared" si="4"/>
        <v>64</v>
      </c>
    </row>
    <row r="43" spans="1:13" x14ac:dyDescent="0.25">
      <c r="J43" s="139">
        <f>SUM(J35:J42)</f>
        <v>523</v>
      </c>
      <c r="K43" s="139">
        <f>J43-840</f>
        <v>-317</v>
      </c>
      <c r="L43" s="139">
        <f>SUM(L35:L42)</f>
        <v>496</v>
      </c>
      <c r="M43" s="139"/>
    </row>
    <row r="44" spans="1:13" x14ac:dyDescent="0.25">
      <c r="A44" s="129" t="s">
        <v>243</v>
      </c>
      <c r="B44" s="129">
        <v>2</v>
      </c>
      <c r="C44" s="129" t="str">
        <f>'2 клас'!B10</f>
        <v>Чужд език - Английски език</v>
      </c>
      <c r="D44" s="129">
        <f>'2 клас'!C10</f>
        <v>2</v>
      </c>
      <c r="E44" s="129">
        <f>'2 клас'!D10</f>
        <v>2</v>
      </c>
      <c r="G44" s="129">
        <f>$D44*$D$2+$E44*14</f>
        <v>64</v>
      </c>
      <c r="H44" s="134">
        <v>648</v>
      </c>
      <c r="I44" s="134">
        <v>1</v>
      </c>
      <c r="J44" s="134">
        <f t="shared" si="1"/>
        <v>64</v>
      </c>
      <c r="L44" s="129">
        <f t="shared" ref="L44:L50" si="5">G44</f>
        <v>64</v>
      </c>
    </row>
    <row r="45" spans="1:13" x14ac:dyDescent="0.25">
      <c r="A45" s="129" t="s">
        <v>243</v>
      </c>
      <c r="B45" s="121">
        <v>3</v>
      </c>
      <c r="C45" s="129" t="str">
        <f>'3 клас '!B10</f>
        <v>Чужд език - Английски език</v>
      </c>
      <c r="D45" s="129">
        <f>'3 клас '!C10</f>
        <v>3</v>
      </c>
      <c r="E45" s="129">
        <f>'3 клас '!D10</f>
        <v>3</v>
      </c>
      <c r="G45" s="129">
        <f>$D45*$D$2+$E45*14</f>
        <v>96</v>
      </c>
      <c r="H45" s="134">
        <v>648</v>
      </c>
      <c r="I45" s="134">
        <v>1</v>
      </c>
      <c r="J45" s="134">
        <f t="shared" si="1"/>
        <v>96</v>
      </c>
      <c r="L45" s="129">
        <f t="shared" si="5"/>
        <v>96</v>
      </c>
    </row>
    <row r="46" spans="1:13" x14ac:dyDescent="0.25">
      <c r="A46" s="129" t="s">
        <v>243</v>
      </c>
      <c r="B46" s="121">
        <v>4</v>
      </c>
      <c r="C46" s="129" t="str">
        <f>'4 клас '!B10</f>
        <v>Чужд език - Английски език</v>
      </c>
      <c r="D46" s="129">
        <f>'4 клас '!C10</f>
        <v>3</v>
      </c>
      <c r="E46" s="129">
        <f>'4 клас '!D10</f>
        <v>3</v>
      </c>
      <c r="G46" s="129">
        <f>$D46*$D$2+$E46*16</f>
        <v>102</v>
      </c>
      <c r="H46" s="134">
        <v>648</v>
      </c>
      <c r="I46" s="134">
        <v>1</v>
      </c>
      <c r="J46" s="134">
        <f t="shared" si="1"/>
        <v>102</v>
      </c>
      <c r="L46" s="129">
        <f t="shared" si="5"/>
        <v>102</v>
      </c>
    </row>
    <row r="47" spans="1:13" x14ac:dyDescent="0.25">
      <c r="A47" s="129" t="s">
        <v>243</v>
      </c>
      <c r="B47" s="121">
        <v>5</v>
      </c>
      <c r="C47" s="129" t="str">
        <f>'5 клас'!B10</f>
        <v>Чужд език - Английски език</v>
      </c>
      <c r="D47" s="129">
        <f>'5 клас'!C10</f>
        <v>3</v>
      </c>
      <c r="E47" s="129">
        <f>'5 клас'!D10</f>
        <v>3</v>
      </c>
      <c r="G47" s="129">
        <f>$D47*$D$2+$E47*16</f>
        <v>102</v>
      </c>
      <c r="H47" s="134">
        <v>648</v>
      </c>
      <c r="I47" s="134">
        <v>1</v>
      </c>
      <c r="J47" s="134">
        <f t="shared" si="1"/>
        <v>102</v>
      </c>
      <c r="L47" s="129">
        <f t="shared" si="5"/>
        <v>102</v>
      </c>
    </row>
    <row r="48" spans="1:13" x14ac:dyDescent="0.25">
      <c r="A48" s="129" t="s">
        <v>243</v>
      </c>
      <c r="B48" s="121">
        <v>6</v>
      </c>
      <c r="C48" s="129" t="str">
        <f>'6 клас '!B10</f>
        <v>Чужд език - Английски език</v>
      </c>
      <c r="D48" s="129">
        <f>'6 клас '!C10</f>
        <v>3</v>
      </c>
      <c r="E48" s="129">
        <f>'6 клас '!D10</f>
        <v>3</v>
      </c>
      <c r="G48" s="129">
        <f>$D48*$D$2+$E48*16</f>
        <v>102</v>
      </c>
      <c r="H48" s="134">
        <v>648</v>
      </c>
      <c r="I48" s="134">
        <v>1</v>
      </c>
      <c r="J48" s="134">
        <f t="shared" si="1"/>
        <v>102</v>
      </c>
      <c r="L48" s="129">
        <f t="shared" si="5"/>
        <v>102</v>
      </c>
    </row>
    <row r="49" spans="1:13" x14ac:dyDescent="0.25">
      <c r="A49" s="129" t="s">
        <v>243</v>
      </c>
      <c r="B49" s="121">
        <v>7</v>
      </c>
      <c r="C49" s="129" t="str">
        <f>'7 клас '!B10</f>
        <v>Чужд език - Английски език</v>
      </c>
      <c r="D49" s="129">
        <f>'7 клас '!C10</f>
        <v>3</v>
      </c>
      <c r="E49" s="129">
        <f>'7 клас '!D10</f>
        <v>3</v>
      </c>
      <c r="G49" s="129">
        <f>$D49*$D$2+$E49*18</f>
        <v>108</v>
      </c>
      <c r="H49" s="134">
        <v>648</v>
      </c>
      <c r="I49" s="134">
        <v>1</v>
      </c>
      <c r="J49" s="134">
        <f t="shared" si="1"/>
        <v>108</v>
      </c>
      <c r="L49" s="129">
        <f t="shared" si="5"/>
        <v>108</v>
      </c>
    </row>
    <row r="50" spans="1:13" x14ac:dyDescent="0.25">
      <c r="A50" s="129" t="s">
        <v>243</v>
      </c>
      <c r="B50" s="121">
        <v>9</v>
      </c>
      <c r="C50" s="129" t="str">
        <f>'9 клас_тЛВ'!B11</f>
        <v>Чужд език - Английски език</v>
      </c>
      <c r="D50" s="129">
        <f>'9 клас_тЛВ'!C11</f>
        <v>2</v>
      </c>
      <c r="E50" s="129">
        <f>'9 клас_тЛВ'!D11</f>
        <v>2</v>
      </c>
      <c r="G50" s="129">
        <f>$D50*$D$2+$E50*18</f>
        <v>72</v>
      </c>
      <c r="H50" s="134">
        <v>648</v>
      </c>
      <c r="I50" s="134">
        <v>1</v>
      </c>
      <c r="J50" s="134">
        <f t="shared" si="1"/>
        <v>72</v>
      </c>
      <c r="L50" s="129">
        <f t="shared" si="5"/>
        <v>72</v>
      </c>
    </row>
    <row r="51" spans="1:13" x14ac:dyDescent="0.25">
      <c r="A51" s="129" t="s">
        <v>243</v>
      </c>
      <c r="B51" s="121">
        <v>10</v>
      </c>
      <c r="C51" s="129" t="str">
        <f>'10 клас_ХС'!B11</f>
        <v>Чужд език - Английски език</v>
      </c>
      <c r="D51" s="129">
        <f>'10 клас_ХС'!C11</f>
        <v>2</v>
      </c>
      <c r="E51" s="129">
        <f>'10 клас_ХС'!D11</f>
        <v>2</v>
      </c>
      <c r="G51" s="129">
        <f>$D51*$D$2+$E51*18</f>
        <v>72</v>
      </c>
      <c r="H51" s="134">
        <v>648</v>
      </c>
      <c r="I51" s="134">
        <v>1</v>
      </c>
      <c r="J51" s="134">
        <f t="shared" si="1"/>
        <v>72</v>
      </c>
      <c r="M51" s="129">
        <f>G51</f>
        <v>72</v>
      </c>
    </row>
    <row r="52" spans="1:13" x14ac:dyDescent="0.25">
      <c r="A52" s="129" t="s">
        <v>243</v>
      </c>
      <c r="B52" s="121">
        <v>11</v>
      </c>
      <c r="C52" s="129" t="str">
        <f>'11 клас_тЛВ '!B10</f>
        <v>Чужд език - Английски език</v>
      </c>
      <c r="D52" s="129">
        <f>'11 клас_тЛВ '!C10</f>
        <v>2</v>
      </c>
      <c r="E52" s="129">
        <f>'11 клас_тЛВ '!D10</f>
        <v>2</v>
      </c>
      <c r="G52" s="129">
        <f>$D52*$D$2+$E52*18</f>
        <v>72</v>
      </c>
      <c r="H52" s="134">
        <v>648</v>
      </c>
      <c r="I52" s="134">
        <v>1</v>
      </c>
      <c r="J52" s="134">
        <f t="shared" si="1"/>
        <v>72</v>
      </c>
      <c r="L52" s="129">
        <f>G52</f>
        <v>72</v>
      </c>
    </row>
    <row r="53" spans="1:13" x14ac:dyDescent="0.25">
      <c r="A53" s="129" t="s">
        <v>243</v>
      </c>
      <c r="B53" s="121">
        <v>12</v>
      </c>
      <c r="C53" s="129" t="str">
        <f>'12 клас_Ав'!B10</f>
        <v>Чужд език - Английски език</v>
      </c>
      <c r="D53" s="129">
        <f>'12 клас_Ав'!C10</f>
        <v>2</v>
      </c>
      <c r="E53" s="129">
        <f>'12 клас_Ав'!D10</f>
        <v>2</v>
      </c>
      <c r="G53" s="129">
        <f>$D53*$D$2+$E53*11</f>
        <v>58</v>
      </c>
      <c r="H53" s="134">
        <v>648</v>
      </c>
      <c r="I53" s="134">
        <v>1</v>
      </c>
      <c r="J53" s="134">
        <f t="shared" si="1"/>
        <v>58</v>
      </c>
      <c r="M53" s="129">
        <f>G53</f>
        <v>58</v>
      </c>
    </row>
    <row r="54" spans="1:13" x14ac:dyDescent="0.25">
      <c r="B54" s="121"/>
      <c r="J54" s="139">
        <f>SUM(J44:J53)</f>
        <v>848</v>
      </c>
      <c r="K54" s="139">
        <f>J54-648</f>
        <v>200</v>
      </c>
      <c r="L54" s="139">
        <f>SUM(L44:L53)</f>
        <v>718</v>
      </c>
      <c r="M54" s="139">
        <f>SUM(M44:M53)</f>
        <v>130</v>
      </c>
    </row>
    <row r="55" spans="1:13" x14ac:dyDescent="0.25">
      <c r="A55" s="129" t="s">
        <v>124</v>
      </c>
      <c r="B55" s="121">
        <v>11</v>
      </c>
      <c r="C55" s="129" t="str">
        <f>'11 клас_тЛВ '!B21</f>
        <v>Безопасност на движението</v>
      </c>
      <c r="D55" s="129">
        <f>'11 клас_тЛВ '!C21</f>
        <v>1</v>
      </c>
      <c r="E55" s="129">
        <f>'11 клас_тЛВ '!D21</f>
        <v>1</v>
      </c>
      <c r="G55" s="129">
        <f>$D55*$D$2+$E55*18</f>
        <v>36</v>
      </c>
      <c r="H55" s="134">
        <v>648</v>
      </c>
      <c r="I55" s="134">
        <v>1</v>
      </c>
      <c r="J55" s="134">
        <f t="shared" si="1"/>
        <v>36</v>
      </c>
      <c r="L55" s="129">
        <f>G55</f>
        <v>36</v>
      </c>
    </row>
    <row r="56" spans="1:13" x14ac:dyDescent="0.25">
      <c r="A56" s="129" t="s">
        <v>124</v>
      </c>
      <c r="B56" s="121">
        <v>11</v>
      </c>
      <c r="C56" s="129" t="str">
        <f>'11 клас_тЛВ '!B22</f>
        <v>Управление на моторна превозно средство</v>
      </c>
      <c r="D56" s="129">
        <f>'11 клас_тЛВ '!C22</f>
        <v>1</v>
      </c>
      <c r="E56" s="129">
        <f>'11 клас_тЛВ '!D22</f>
        <v>1</v>
      </c>
      <c r="G56" s="129">
        <v>20</v>
      </c>
      <c r="H56" s="134">
        <v>648</v>
      </c>
      <c r="I56" s="134">
        <v>1</v>
      </c>
      <c r="J56" s="134">
        <f t="shared" si="1"/>
        <v>20</v>
      </c>
      <c r="L56" s="129">
        <f>G56</f>
        <v>20</v>
      </c>
    </row>
    <row r="57" spans="1:13" x14ac:dyDescent="0.25">
      <c r="A57" s="129" t="s">
        <v>124</v>
      </c>
      <c r="B57" s="121">
        <v>11</v>
      </c>
      <c r="C57" s="129" t="str">
        <f>'11 клас_тЛВ '!B29</f>
        <v>Машини във винопроизводството</v>
      </c>
      <c r="D57" s="129">
        <f>'11 клас_тЛВ '!C29</f>
        <v>2</v>
      </c>
      <c r="E57" s="129">
        <f>'11 клас_тЛВ '!D29</f>
        <v>2</v>
      </c>
      <c r="G57" s="129">
        <f>$D57*$D$2+$E57*18</f>
        <v>72</v>
      </c>
      <c r="H57" s="134">
        <v>648</v>
      </c>
      <c r="I57" s="134">
        <v>1</v>
      </c>
      <c r="J57" s="134">
        <f t="shared" si="1"/>
        <v>72</v>
      </c>
      <c r="L57" s="129">
        <f>G57</f>
        <v>72</v>
      </c>
    </row>
    <row r="58" spans="1:13" x14ac:dyDescent="0.25">
      <c r="A58" s="129" t="s">
        <v>124</v>
      </c>
      <c r="B58" s="121">
        <v>11</v>
      </c>
      <c r="C58" s="129" t="str">
        <f>'11 клас_тЛВ '!B36</f>
        <v>Работа с машинно-тракторни агрегати</v>
      </c>
      <c r="D58" s="129">
        <f>'11 клас_тЛВ '!C36</f>
        <v>1</v>
      </c>
      <c r="E58" s="129">
        <f>'11 клас_тЛВ '!D36</f>
        <v>0</v>
      </c>
      <c r="G58" s="129">
        <v>16</v>
      </c>
      <c r="H58" s="134">
        <v>840</v>
      </c>
      <c r="I58" s="134">
        <v>1</v>
      </c>
      <c r="J58" s="134">
        <f t="shared" si="1"/>
        <v>16</v>
      </c>
      <c r="L58" s="129">
        <f>G58</f>
        <v>16</v>
      </c>
    </row>
    <row r="59" spans="1:13" x14ac:dyDescent="0.25">
      <c r="A59" s="129" t="s">
        <v>124</v>
      </c>
      <c r="B59" s="121">
        <v>11</v>
      </c>
      <c r="C59" s="129" t="str">
        <f>'11 клас_тЛВ '!B40</f>
        <v>Работа с машинно-тракторни агрегати</v>
      </c>
      <c r="D59" s="129">
        <f>'11 клас_тЛВ '!C40</f>
        <v>1</v>
      </c>
      <c r="E59" s="129">
        <f>'11 клас_тЛВ '!D40</f>
        <v>1</v>
      </c>
      <c r="G59" s="129">
        <f>$D59*$D$2+$E59*18</f>
        <v>36</v>
      </c>
      <c r="H59" s="134">
        <v>648</v>
      </c>
      <c r="I59" s="134">
        <v>1</v>
      </c>
      <c r="J59" s="134">
        <f t="shared" si="1"/>
        <v>36</v>
      </c>
      <c r="L59" s="129">
        <f>G59</f>
        <v>36</v>
      </c>
    </row>
    <row r="60" spans="1:13" x14ac:dyDescent="0.25">
      <c r="A60" s="129" t="s">
        <v>124</v>
      </c>
      <c r="B60" s="121">
        <v>12</v>
      </c>
      <c r="C60" s="129" t="str">
        <f>'12 клас_Ав'!B21</f>
        <v>Информационни системи в транспорта</v>
      </c>
      <c r="D60" s="129">
        <f>'12 клас_Ав'!C21</f>
        <v>0</v>
      </c>
      <c r="E60" s="129">
        <f>'12 клас_Ав'!D21</f>
        <v>1</v>
      </c>
      <c r="G60" s="129">
        <f t="shared" ref="G60:G68" si="6">$D60*$D$2+$E60*11</f>
        <v>11</v>
      </c>
      <c r="H60" s="134">
        <v>648</v>
      </c>
      <c r="I60" s="134">
        <v>1</v>
      </c>
      <c r="J60" s="134">
        <f t="shared" si="1"/>
        <v>11</v>
      </c>
      <c r="M60" s="129">
        <f t="shared" ref="M60:M71" si="7">G60</f>
        <v>11</v>
      </c>
    </row>
    <row r="61" spans="1:13" x14ac:dyDescent="0.25">
      <c r="A61" s="129" t="s">
        <v>124</v>
      </c>
      <c r="B61" s="121">
        <v>12</v>
      </c>
      <c r="C61" s="129" t="str">
        <f>'12 клас_Ав'!B24</f>
        <v>Автотранспортна техника</v>
      </c>
      <c r="D61" s="129">
        <f>'12 клас_Ав'!C24</f>
        <v>2</v>
      </c>
      <c r="E61" s="129">
        <f>'12 клас_Ав'!D24</f>
        <v>0</v>
      </c>
      <c r="G61" s="129">
        <f t="shared" si="6"/>
        <v>36</v>
      </c>
      <c r="H61" s="134">
        <v>648</v>
      </c>
      <c r="I61" s="134">
        <v>1</v>
      </c>
      <c r="J61" s="134">
        <f t="shared" si="1"/>
        <v>36</v>
      </c>
      <c r="M61" s="129">
        <f t="shared" si="7"/>
        <v>36</v>
      </c>
    </row>
    <row r="62" spans="1:13" x14ac:dyDescent="0.25">
      <c r="A62" s="129" t="s">
        <v>124</v>
      </c>
      <c r="B62" s="121">
        <v>12</v>
      </c>
      <c r="C62" s="129" t="str">
        <f>'12 клас_Ав'!B25</f>
        <v>Експлоатация на автотранспортната техника</v>
      </c>
      <c r="D62" s="129">
        <f>'12 клас_Ав'!C25</f>
        <v>2</v>
      </c>
      <c r="E62" s="129">
        <f>'12 клас_Ав'!D25</f>
        <v>0</v>
      </c>
      <c r="G62" s="129">
        <f t="shared" si="6"/>
        <v>36</v>
      </c>
      <c r="H62" s="134">
        <v>648</v>
      </c>
      <c r="I62" s="134">
        <v>1</v>
      </c>
      <c r="J62" s="134">
        <f t="shared" si="1"/>
        <v>36</v>
      </c>
      <c r="M62" s="129">
        <f t="shared" si="7"/>
        <v>36</v>
      </c>
    </row>
    <row r="63" spans="1:13" x14ac:dyDescent="0.25">
      <c r="A63" s="129" t="s">
        <v>124</v>
      </c>
      <c r="B63" s="121">
        <v>12</v>
      </c>
      <c r="C63" s="129" t="str">
        <f>'12 клас_Ав'!B26</f>
        <v>Организация и управление на транспортно предприятие</v>
      </c>
      <c r="D63" s="129">
        <f>'12 клас_Ав'!C26</f>
        <v>1</v>
      </c>
      <c r="E63" s="129">
        <f>'12 клас_Ав'!D26</f>
        <v>0</v>
      </c>
      <c r="G63" s="129">
        <f t="shared" si="6"/>
        <v>18</v>
      </c>
      <c r="H63" s="134">
        <v>648</v>
      </c>
      <c r="I63" s="134">
        <v>1</v>
      </c>
      <c r="J63" s="134">
        <f t="shared" si="1"/>
        <v>18</v>
      </c>
      <c r="M63" s="129">
        <f t="shared" si="7"/>
        <v>18</v>
      </c>
    </row>
    <row r="64" spans="1:13" x14ac:dyDescent="0.25">
      <c r="A64" s="129" t="s">
        <v>124</v>
      </c>
      <c r="B64" s="121">
        <v>12</v>
      </c>
      <c r="C64" s="129" t="str">
        <f>'12 клас_Ав'!B27</f>
        <v>Специализирана дейност</v>
      </c>
      <c r="D64" s="129">
        <f>'12 клас_Ав'!C27</f>
        <v>2</v>
      </c>
      <c r="E64" s="129">
        <f>'12 клас_Ав'!D27</f>
        <v>0</v>
      </c>
      <c r="G64" s="129">
        <f t="shared" si="6"/>
        <v>36</v>
      </c>
      <c r="H64" s="134">
        <v>648</v>
      </c>
      <c r="I64" s="134">
        <v>1</v>
      </c>
      <c r="J64" s="134">
        <f t="shared" si="1"/>
        <v>36</v>
      </c>
      <c r="M64" s="129">
        <f t="shared" si="7"/>
        <v>36</v>
      </c>
    </row>
    <row r="65" spans="1:13" x14ac:dyDescent="0.25">
      <c r="A65" s="129" t="s">
        <v>124</v>
      </c>
      <c r="B65" s="129">
        <v>12</v>
      </c>
      <c r="C65" s="129" t="str">
        <f>'12 клас_Ав'!B28</f>
        <v>Транспортно и търговско право</v>
      </c>
      <c r="D65" s="129">
        <f>'12 клас_Ав'!C28</f>
        <v>0</v>
      </c>
      <c r="E65" s="129">
        <f>'12 клас_Ав'!D28</f>
        <v>3</v>
      </c>
      <c r="G65" s="129">
        <f t="shared" si="6"/>
        <v>33</v>
      </c>
      <c r="H65" s="134">
        <v>648</v>
      </c>
      <c r="I65" s="134">
        <v>1</v>
      </c>
      <c r="J65" s="134">
        <f t="shared" si="1"/>
        <v>33</v>
      </c>
      <c r="M65" s="129">
        <f t="shared" si="7"/>
        <v>33</v>
      </c>
    </row>
    <row r="66" spans="1:13" x14ac:dyDescent="0.25">
      <c r="A66" s="129" t="s">
        <v>124</v>
      </c>
      <c r="B66" s="130">
        <v>12</v>
      </c>
      <c r="C66" s="129" t="str">
        <f>'12 клас_Ав'!B31</f>
        <v>Експлоатация на автотранспортна техника</v>
      </c>
      <c r="D66" s="129">
        <f>'12 клас_Ав'!C31</f>
        <v>4</v>
      </c>
      <c r="E66" s="129">
        <f>'12 клас_Ав'!D31</f>
        <v>4</v>
      </c>
      <c r="G66" s="129">
        <f t="shared" si="6"/>
        <v>116</v>
      </c>
      <c r="H66" s="134">
        <v>840</v>
      </c>
      <c r="I66" s="134">
        <v>0.81</v>
      </c>
      <c r="J66" s="134">
        <f t="shared" si="1"/>
        <v>93.960000000000008</v>
      </c>
      <c r="M66" s="129">
        <f t="shared" si="7"/>
        <v>116</v>
      </c>
    </row>
    <row r="67" spans="1:13" x14ac:dyDescent="0.25">
      <c r="A67" s="129" t="s">
        <v>124</v>
      </c>
      <c r="B67" s="130">
        <v>12</v>
      </c>
      <c r="C67" s="129" t="str">
        <f>'12 клас_Ав'!B32</f>
        <v>Счетоводна отчетност</v>
      </c>
      <c r="D67" s="129">
        <f>'12 клас_Ав'!C32</f>
        <v>2</v>
      </c>
      <c r="E67" s="129">
        <f>'12 клас_Ав'!D32</f>
        <v>2</v>
      </c>
      <c r="G67" s="129">
        <f t="shared" si="6"/>
        <v>58</v>
      </c>
      <c r="H67" s="134">
        <v>840</v>
      </c>
      <c r="I67" s="134">
        <v>0.81</v>
      </c>
      <c r="J67" s="134">
        <f t="shared" si="1"/>
        <v>46.980000000000004</v>
      </c>
      <c r="M67" s="129">
        <f t="shared" si="7"/>
        <v>58</v>
      </c>
    </row>
    <row r="68" spans="1:13" x14ac:dyDescent="0.25">
      <c r="A68" s="129" t="s">
        <v>124</v>
      </c>
      <c r="B68" s="130">
        <v>12</v>
      </c>
      <c r="C68" s="129" t="str">
        <f>'12 клас_Ав'!B33</f>
        <v>По специалността</v>
      </c>
      <c r="D68" s="129">
        <f>'12 клас_Ав'!C33</f>
        <v>4</v>
      </c>
      <c r="E68" s="129">
        <f>'12 клас_Ав'!D33</f>
        <v>7</v>
      </c>
      <c r="G68" s="129">
        <f t="shared" si="6"/>
        <v>149</v>
      </c>
      <c r="H68" s="134">
        <v>648</v>
      </c>
      <c r="I68" s="134">
        <v>1</v>
      </c>
      <c r="J68" s="134">
        <f t="shared" si="1"/>
        <v>149</v>
      </c>
      <c r="M68" s="129">
        <f t="shared" si="7"/>
        <v>149</v>
      </c>
    </row>
    <row r="69" spans="1:13" x14ac:dyDescent="0.25">
      <c r="A69" s="129" t="s">
        <v>124</v>
      </c>
      <c r="B69" s="130">
        <v>12</v>
      </c>
      <c r="C69" s="129" t="str">
        <f>'12 клас_Ав'!B34</f>
        <v>Управление на моторно превозно средство</v>
      </c>
      <c r="D69" s="129">
        <f>'12 клас_Ав'!C34</f>
        <v>1</v>
      </c>
      <c r="E69" s="129">
        <f>'12 клас_Ав'!D34</f>
        <v>1</v>
      </c>
      <c r="F69" s="129">
        <f>'12 клас_Ав'!E34</f>
        <v>1</v>
      </c>
      <c r="G69" s="129">
        <f>$D69*$D$2+$E69*11+F69*2</f>
        <v>31</v>
      </c>
      <c r="H69" s="134">
        <v>648</v>
      </c>
      <c r="I69" s="134">
        <v>1</v>
      </c>
      <c r="J69" s="134">
        <f t="shared" si="1"/>
        <v>31</v>
      </c>
      <c r="M69" s="129">
        <f t="shared" si="7"/>
        <v>31</v>
      </c>
    </row>
    <row r="70" spans="1:13" x14ac:dyDescent="0.25">
      <c r="A70" s="129" t="s">
        <v>124</v>
      </c>
      <c r="B70" s="130">
        <v>12</v>
      </c>
      <c r="C70" s="129" t="str">
        <f>'12 клас_Ав'!B35</f>
        <v>Производствена практика</v>
      </c>
      <c r="F70" s="129">
        <f>'12 клас_Ав'!E35</f>
        <v>32</v>
      </c>
      <c r="G70" s="129">
        <f>F70*$F$2</f>
        <v>64</v>
      </c>
      <c r="H70" s="134">
        <v>840</v>
      </c>
      <c r="I70" s="134">
        <v>0.81</v>
      </c>
      <c r="J70" s="134">
        <f t="shared" si="1"/>
        <v>51.84</v>
      </c>
      <c r="M70" s="129">
        <f t="shared" si="7"/>
        <v>64</v>
      </c>
    </row>
    <row r="71" spans="1:13" x14ac:dyDescent="0.25">
      <c r="A71" s="129" t="s">
        <v>124</v>
      </c>
      <c r="B71" s="130">
        <v>12</v>
      </c>
      <c r="C71" s="129" t="str">
        <f>'12 клас_Ав'!B37</f>
        <v>Организация и управление на транспортно предприятие</v>
      </c>
      <c r="D71" s="129">
        <f>'12 клас_Ав'!C37</f>
        <v>1</v>
      </c>
      <c r="E71" s="129">
        <f>'12 клас_Ав'!D37</f>
        <v>1</v>
      </c>
      <c r="G71" s="129">
        <f>$D71*$D$2+$E71*11</f>
        <v>29</v>
      </c>
      <c r="H71" s="134">
        <v>648</v>
      </c>
      <c r="I71" s="134">
        <v>1</v>
      </c>
      <c r="J71" s="134">
        <f t="shared" si="1"/>
        <v>29</v>
      </c>
      <c r="M71" s="129">
        <f t="shared" si="7"/>
        <v>29</v>
      </c>
    </row>
    <row r="72" spans="1:13" x14ac:dyDescent="0.25">
      <c r="B72" s="121"/>
      <c r="J72" s="139">
        <f>SUM(J55:J71)</f>
        <v>751.78000000000009</v>
      </c>
      <c r="K72" s="139">
        <f>J72-648</f>
        <v>103.78000000000009</v>
      </c>
      <c r="L72" s="139">
        <f>SUM(L55:L71)</f>
        <v>180</v>
      </c>
      <c r="M72" s="139">
        <f>SUM(M55:M71)</f>
        <v>617</v>
      </c>
    </row>
    <row r="73" spans="1:13" x14ac:dyDescent="0.25">
      <c r="A73" s="129" t="s">
        <v>252</v>
      </c>
      <c r="B73" s="130">
        <v>11</v>
      </c>
      <c r="C73" s="129" t="str">
        <f>'11 клас_тЛВ '!B28</f>
        <v>Технология на винопроизводството</v>
      </c>
      <c r="D73" s="129">
        <f>'11 клас_тЛВ '!C28</f>
        <v>2</v>
      </c>
      <c r="E73" s="129">
        <f>'11 клас_тЛВ '!D28</f>
        <v>3</v>
      </c>
      <c r="G73" s="129">
        <f>$D73*$D$2+$E73*18</f>
        <v>90</v>
      </c>
      <c r="H73" s="134">
        <v>648</v>
      </c>
      <c r="I73" s="134">
        <v>1</v>
      </c>
      <c r="J73" s="134">
        <f t="shared" si="1"/>
        <v>90</v>
      </c>
      <c r="L73" s="129">
        <f>G73</f>
        <v>90</v>
      </c>
    </row>
    <row r="74" spans="1:13" x14ac:dyDescent="0.25">
      <c r="A74" s="129" t="s">
        <v>252</v>
      </c>
      <c r="B74" s="130">
        <v>11</v>
      </c>
      <c r="C74" s="129" t="str">
        <f>'11 клас_тЛВ '!B35</f>
        <v>Технология на винопроизводството</v>
      </c>
      <c r="D74" s="129">
        <f>'11 клас_тЛВ '!C35</f>
        <v>3</v>
      </c>
      <c r="E74" s="129">
        <f>'11 клас_тЛВ '!D35</f>
        <v>2</v>
      </c>
      <c r="G74" s="129">
        <f>$D74*$D$2+$E74*18</f>
        <v>90</v>
      </c>
      <c r="H74" s="134">
        <v>840</v>
      </c>
      <c r="I74" s="134">
        <v>1</v>
      </c>
      <c r="J74" s="134">
        <f t="shared" si="1"/>
        <v>90</v>
      </c>
      <c r="L74" s="129">
        <f>G74</f>
        <v>90</v>
      </c>
    </row>
    <row r="75" spans="1:13" x14ac:dyDescent="0.25">
      <c r="B75" s="121"/>
      <c r="J75" s="139">
        <f>SUM(J73:J74)</f>
        <v>180</v>
      </c>
      <c r="K75" s="139">
        <f>SUM(K73:K74)</f>
        <v>0</v>
      </c>
      <c r="L75" s="139">
        <f>SUM(L73:L74)</f>
        <v>180</v>
      </c>
      <c r="M75" s="139">
        <f>SUM(M73:M74)</f>
        <v>0</v>
      </c>
    </row>
    <row r="76" spans="1:13" x14ac:dyDescent="0.25">
      <c r="A76" s="129" t="s">
        <v>235</v>
      </c>
      <c r="B76" s="130">
        <v>7</v>
      </c>
      <c r="C76" s="129" t="str">
        <f>'7 клас '!B15</f>
        <v>Биология и здравно образование</v>
      </c>
      <c r="D76" s="129">
        <f>'7 клас '!C15</f>
        <v>2</v>
      </c>
      <c r="E76" s="129">
        <f>'7 клас '!D15</f>
        <v>2</v>
      </c>
      <c r="G76" s="129">
        <f t="shared" ref="G76:G84" si="8">$D76*$D$2+$E76*18</f>
        <v>72</v>
      </c>
      <c r="H76" s="134">
        <v>684</v>
      </c>
      <c r="I76" s="134">
        <v>1</v>
      </c>
      <c r="J76" s="134">
        <f t="shared" ref="J76:J142" si="9">G76*I76</f>
        <v>72</v>
      </c>
      <c r="L76" s="129">
        <f>G76</f>
        <v>72</v>
      </c>
    </row>
    <row r="77" spans="1:13" x14ac:dyDescent="0.25">
      <c r="A77" s="129" t="s">
        <v>235</v>
      </c>
      <c r="B77" s="129">
        <v>8</v>
      </c>
      <c r="C77" s="129" t="str">
        <f>'8 клас_ЕМА'!B16</f>
        <v>Биология и здравно образование</v>
      </c>
      <c r="D77" s="129">
        <v>1.5</v>
      </c>
      <c r="E77" s="129">
        <v>1.5</v>
      </c>
      <c r="G77" s="129">
        <f t="shared" si="8"/>
        <v>54</v>
      </c>
      <c r="H77" s="134">
        <v>684</v>
      </c>
      <c r="I77" s="134">
        <v>1</v>
      </c>
      <c r="J77" s="134">
        <f t="shared" si="9"/>
        <v>54</v>
      </c>
      <c r="M77" s="129">
        <f>G77</f>
        <v>54</v>
      </c>
    </row>
    <row r="78" spans="1:13" x14ac:dyDescent="0.25">
      <c r="A78" s="129" t="s">
        <v>235</v>
      </c>
      <c r="B78" s="129">
        <v>9</v>
      </c>
      <c r="C78" s="129" t="str">
        <f>'9 клас_тЛВ'!B17</f>
        <v>Биология и здравно образование</v>
      </c>
      <c r="D78" s="129">
        <f>'9 клас_тЛВ'!C17</f>
        <v>1</v>
      </c>
      <c r="E78" s="129">
        <f>'9 клас_тЛВ'!D17</f>
        <v>1</v>
      </c>
      <c r="G78" s="129">
        <f t="shared" si="8"/>
        <v>36</v>
      </c>
      <c r="H78" s="134">
        <v>684</v>
      </c>
      <c r="I78" s="134">
        <v>1</v>
      </c>
      <c r="J78" s="134">
        <f t="shared" si="9"/>
        <v>36</v>
      </c>
      <c r="L78" s="129">
        <f>G78</f>
        <v>36</v>
      </c>
    </row>
    <row r="79" spans="1:13" x14ac:dyDescent="0.25">
      <c r="A79" s="129" t="s">
        <v>235</v>
      </c>
      <c r="B79" s="129">
        <v>10</v>
      </c>
      <c r="C79" s="129" t="str">
        <f>'10 клас_ХС'!B17</f>
        <v>Биология и здравно образование</v>
      </c>
      <c r="D79" s="129">
        <f>'10 клас_ХС'!C17</f>
        <v>2</v>
      </c>
      <c r="E79" s="129">
        <f>'10 клас_ХС'!D17</f>
        <v>2</v>
      </c>
      <c r="G79" s="129">
        <f t="shared" si="8"/>
        <v>72</v>
      </c>
      <c r="H79" s="134">
        <v>684</v>
      </c>
      <c r="I79" s="134">
        <v>1</v>
      </c>
      <c r="J79" s="134">
        <f t="shared" si="9"/>
        <v>72</v>
      </c>
      <c r="M79" s="129">
        <f>G79</f>
        <v>72</v>
      </c>
    </row>
    <row r="80" spans="1:13" x14ac:dyDescent="0.25">
      <c r="A80" s="129" t="s">
        <v>235</v>
      </c>
      <c r="B80" s="129">
        <v>8</v>
      </c>
      <c r="C80" s="122" t="s">
        <v>230</v>
      </c>
      <c r="D80" s="129">
        <v>1</v>
      </c>
      <c r="E80" s="129">
        <v>0.5</v>
      </c>
      <c r="G80" s="129">
        <f t="shared" si="8"/>
        <v>27</v>
      </c>
      <c r="H80" s="134">
        <v>900</v>
      </c>
      <c r="I80" s="134">
        <v>1.39</v>
      </c>
      <c r="J80" s="134">
        <f t="shared" si="9"/>
        <v>37.529999999999994</v>
      </c>
    </row>
    <row r="81" spans="1:13" x14ac:dyDescent="0.25">
      <c r="A81" s="129" t="s">
        <v>235</v>
      </c>
      <c r="B81" s="129">
        <v>7</v>
      </c>
      <c r="C81" s="129" t="str">
        <f>'7 клас '!B17</f>
        <v>Химия и опазване на околната среда</v>
      </c>
      <c r="D81" s="129">
        <f>'7 клас '!C17</f>
        <v>2</v>
      </c>
      <c r="E81" s="129">
        <f>'7 клас '!D17</f>
        <v>1</v>
      </c>
      <c r="G81" s="129">
        <f t="shared" si="8"/>
        <v>54</v>
      </c>
      <c r="H81" s="134">
        <v>684</v>
      </c>
      <c r="I81" s="134">
        <v>1</v>
      </c>
      <c r="J81" s="134">
        <f t="shared" si="9"/>
        <v>54</v>
      </c>
      <c r="L81" s="129">
        <f>G81</f>
        <v>54</v>
      </c>
    </row>
    <row r="82" spans="1:13" x14ac:dyDescent="0.25">
      <c r="A82" s="129" t="s">
        <v>235</v>
      </c>
      <c r="B82" s="129">
        <v>8</v>
      </c>
      <c r="C82" s="129" t="str">
        <f>'8 клас_ЕМА'!B18</f>
        <v>Химия и опазване на околната среда</v>
      </c>
      <c r="D82" s="129">
        <f>'8 клас_ЕМА'!C18</f>
        <v>1</v>
      </c>
      <c r="E82" s="129">
        <f>'8 клас_ЕМА'!D18</f>
        <v>1</v>
      </c>
      <c r="G82" s="129">
        <f t="shared" si="8"/>
        <v>36</v>
      </c>
      <c r="H82" s="134">
        <v>684</v>
      </c>
      <c r="I82" s="134">
        <v>1</v>
      </c>
      <c r="J82" s="134">
        <f t="shared" si="9"/>
        <v>36</v>
      </c>
      <c r="M82" s="129">
        <f>G82</f>
        <v>36</v>
      </c>
    </row>
    <row r="83" spans="1:13" x14ac:dyDescent="0.25">
      <c r="A83" s="129" t="s">
        <v>235</v>
      </c>
      <c r="B83" s="129">
        <v>9</v>
      </c>
      <c r="C83" s="129" t="str">
        <f>'9 клас_тЛВ'!B19</f>
        <v>Химия и опазване на околната среда</v>
      </c>
      <c r="D83" s="129">
        <f>'9 клас_тЛВ'!C19</f>
        <v>1</v>
      </c>
      <c r="E83" s="129">
        <f>'9 клас_тЛВ'!D19</f>
        <v>2</v>
      </c>
      <c r="G83" s="129">
        <f t="shared" si="8"/>
        <v>54</v>
      </c>
      <c r="H83" s="134">
        <v>684</v>
      </c>
      <c r="I83" s="134">
        <v>1</v>
      </c>
      <c r="J83" s="134">
        <f t="shared" si="9"/>
        <v>54</v>
      </c>
      <c r="L83" s="129">
        <f>G83</f>
        <v>54</v>
      </c>
    </row>
    <row r="84" spans="1:13" x14ac:dyDescent="0.25">
      <c r="A84" s="129" t="s">
        <v>235</v>
      </c>
      <c r="B84" s="129">
        <v>10</v>
      </c>
      <c r="C84" s="129" t="str">
        <f>'10 клас_ХС'!B19</f>
        <v>Химия и опазване на околната среда</v>
      </c>
      <c r="D84" s="129">
        <f>'10 клас_ХС'!C19</f>
        <v>2</v>
      </c>
      <c r="E84" s="129">
        <f>'10 клас_ХС'!D19</f>
        <v>2</v>
      </c>
      <c r="G84" s="129">
        <f t="shared" si="8"/>
        <v>72</v>
      </c>
      <c r="H84" s="134">
        <v>684</v>
      </c>
      <c r="I84" s="134">
        <v>1</v>
      </c>
      <c r="J84" s="134">
        <f t="shared" si="9"/>
        <v>72</v>
      </c>
      <c r="M84" s="129">
        <f>G84</f>
        <v>72</v>
      </c>
    </row>
    <row r="85" spans="1:13" x14ac:dyDescent="0.25">
      <c r="A85" s="129" t="s">
        <v>235</v>
      </c>
      <c r="B85" s="129">
        <v>5</v>
      </c>
      <c r="C85" s="129" t="str">
        <f>'5 клас'!B15</f>
        <v>Човекът и природата</v>
      </c>
      <c r="D85" s="129">
        <v>2.5</v>
      </c>
      <c r="E85" s="129">
        <v>2.5</v>
      </c>
      <c r="G85" s="129">
        <f>$D85*$D$2+$E85*16</f>
        <v>85</v>
      </c>
      <c r="H85" s="134">
        <v>684</v>
      </c>
      <c r="I85" s="134">
        <v>1</v>
      </c>
      <c r="J85" s="134">
        <f t="shared" si="9"/>
        <v>85</v>
      </c>
      <c r="L85" s="129">
        <f t="shared" ref="L85:L93" si="10">G85</f>
        <v>85</v>
      </c>
    </row>
    <row r="86" spans="1:13" x14ac:dyDescent="0.25">
      <c r="A86" s="129" t="s">
        <v>235</v>
      </c>
      <c r="B86" s="129">
        <v>6</v>
      </c>
      <c r="C86" s="129" t="str">
        <f>'6 клас '!B15</f>
        <v>Човекът и природата</v>
      </c>
      <c r="D86" s="129">
        <v>2.5</v>
      </c>
      <c r="E86" s="129">
        <v>2.5</v>
      </c>
      <c r="G86" s="129">
        <f>$D86*$D$2+$E86*16</f>
        <v>85</v>
      </c>
      <c r="H86" s="134">
        <v>684</v>
      </c>
      <c r="I86" s="134">
        <v>1</v>
      </c>
      <c r="J86" s="134">
        <f t="shared" si="9"/>
        <v>85</v>
      </c>
      <c r="L86" s="129">
        <f t="shared" si="10"/>
        <v>85</v>
      </c>
    </row>
    <row r="87" spans="1:13" x14ac:dyDescent="0.25">
      <c r="A87" s="129" t="s">
        <v>235</v>
      </c>
      <c r="B87" s="129">
        <v>9</v>
      </c>
      <c r="C87" s="129" t="str">
        <f>'9 клас_тЛВ'!B31</f>
        <v>Почвознание</v>
      </c>
      <c r="D87" s="129">
        <f>'9 клас_тЛВ'!C31</f>
        <v>1</v>
      </c>
      <c r="E87" s="129">
        <f>'9 клас_тЛВ'!D31</f>
        <v>0</v>
      </c>
      <c r="G87" s="129">
        <f t="shared" ref="G87:G93" si="11">$D87*$D$2+$E87*18</f>
        <v>18</v>
      </c>
      <c r="H87" s="134">
        <v>648</v>
      </c>
      <c r="I87" s="134">
        <v>1.06</v>
      </c>
      <c r="J87" s="134">
        <f t="shared" si="9"/>
        <v>19.080000000000002</v>
      </c>
      <c r="L87" s="129">
        <f t="shared" si="10"/>
        <v>18</v>
      </c>
    </row>
    <row r="88" spans="1:13" x14ac:dyDescent="0.25">
      <c r="A88" s="129" t="s">
        <v>235</v>
      </c>
      <c r="B88" s="129">
        <v>9</v>
      </c>
      <c r="C88" s="129" t="str">
        <f>'9 клас_тЛВ'!B32</f>
        <v>Ботаника</v>
      </c>
      <c r="D88" s="129">
        <f>'9 клас_тЛВ'!C32</f>
        <v>0</v>
      </c>
      <c r="E88" s="129">
        <f>'9 клас_тЛВ'!D32</f>
        <v>1</v>
      </c>
      <c r="G88" s="129">
        <f t="shared" si="11"/>
        <v>18</v>
      </c>
      <c r="H88" s="134">
        <v>648</v>
      </c>
      <c r="I88" s="134">
        <v>1.06</v>
      </c>
      <c r="J88" s="134">
        <f t="shared" si="9"/>
        <v>19.080000000000002</v>
      </c>
      <c r="L88" s="129">
        <f t="shared" si="10"/>
        <v>18</v>
      </c>
    </row>
    <row r="89" spans="1:13" x14ac:dyDescent="0.25">
      <c r="A89" s="129" t="s">
        <v>235</v>
      </c>
      <c r="B89" s="129">
        <v>9</v>
      </c>
      <c r="C89" s="129" t="str">
        <f>'9 клас_тЛВ'!B37</f>
        <v>Лозарство</v>
      </c>
      <c r="D89" s="129">
        <f>'9 клас_тЛВ'!C37</f>
        <v>2</v>
      </c>
      <c r="E89" s="129">
        <f>'9 клас_тЛВ'!D37</f>
        <v>2</v>
      </c>
      <c r="G89" s="129">
        <f t="shared" si="11"/>
        <v>72</v>
      </c>
      <c r="H89" s="134">
        <v>648</v>
      </c>
      <c r="I89" s="134">
        <v>1.06</v>
      </c>
      <c r="J89" s="134">
        <f t="shared" si="9"/>
        <v>76.320000000000007</v>
      </c>
      <c r="L89" s="129">
        <f t="shared" si="10"/>
        <v>72</v>
      </c>
    </row>
    <row r="90" spans="1:13" x14ac:dyDescent="0.25">
      <c r="A90" s="129" t="s">
        <v>235</v>
      </c>
      <c r="B90" s="129">
        <v>9</v>
      </c>
      <c r="C90" s="129" t="str">
        <f>'9 клас_тЛВ'!B38</f>
        <v>Ботаника</v>
      </c>
      <c r="D90" s="129">
        <f>'9 клас_тЛВ'!C38</f>
        <v>2</v>
      </c>
      <c r="E90" s="129">
        <f>'9 клас_тЛВ'!D38</f>
        <v>2</v>
      </c>
      <c r="G90" s="129">
        <f t="shared" si="11"/>
        <v>72</v>
      </c>
      <c r="H90" s="134">
        <v>648</v>
      </c>
      <c r="I90" s="134">
        <v>1.06</v>
      </c>
      <c r="J90" s="134">
        <f t="shared" si="9"/>
        <v>76.320000000000007</v>
      </c>
      <c r="L90" s="129">
        <f t="shared" si="10"/>
        <v>72</v>
      </c>
    </row>
    <row r="91" spans="1:13" x14ac:dyDescent="0.25">
      <c r="A91" s="129" t="s">
        <v>235</v>
      </c>
      <c r="B91" s="129">
        <v>11</v>
      </c>
      <c r="C91" s="129" t="str">
        <f>'11 клас_тЛВ '!B27</f>
        <v>Машини в лозарството</v>
      </c>
      <c r="D91" s="129">
        <f>'11 клас_тЛВ '!C27</f>
        <v>1</v>
      </c>
      <c r="E91" s="129">
        <f>'11 клас_тЛВ '!D27</f>
        <v>1</v>
      </c>
      <c r="G91" s="129">
        <f t="shared" si="11"/>
        <v>36</v>
      </c>
      <c r="H91" s="134">
        <v>648</v>
      </c>
      <c r="I91" s="134">
        <v>1.06</v>
      </c>
      <c r="J91" s="134">
        <f t="shared" si="9"/>
        <v>38.160000000000004</v>
      </c>
      <c r="L91" s="129">
        <f t="shared" si="10"/>
        <v>36</v>
      </c>
    </row>
    <row r="92" spans="1:13" x14ac:dyDescent="0.25">
      <c r="A92" s="129" t="s">
        <v>235</v>
      </c>
      <c r="B92" s="129">
        <v>11</v>
      </c>
      <c r="C92" s="129" t="str">
        <f>'11 клас_тЛВ '!B30</f>
        <v>Микробиология</v>
      </c>
      <c r="D92" s="129">
        <f>'11 клас_тЛВ '!C30</f>
        <v>1</v>
      </c>
      <c r="E92" s="129">
        <f>'11 клас_тЛВ '!D30</f>
        <v>1</v>
      </c>
      <c r="G92" s="129">
        <f t="shared" si="11"/>
        <v>36</v>
      </c>
      <c r="H92" s="134">
        <v>648</v>
      </c>
      <c r="I92" s="134">
        <v>1.06</v>
      </c>
      <c r="J92" s="134">
        <f t="shared" si="9"/>
        <v>38.160000000000004</v>
      </c>
      <c r="L92" s="129">
        <f t="shared" si="10"/>
        <v>36</v>
      </c>
    </row>
    <row r="93" spans="1:13" x14ac:dyDescent="0.25">
      <c r="A93" s="129" t="s">
        <v>235</v>
      </c>
      <c r="B93" s="129">
        <v>11</v>
      </c>
      <c r="C93" s="129" t="str">
        <f>'11 клас_тЛВ '!B39</f>
        <v>Машини в лозарството</v>
      </c>
      <c r="D93" s="129">
        <f>'11 клас_тЛВ '!C39</f>
        <v>1</v>
      </c>
      <c r="E93" s="129">
        <f>'11 клас_тЛВ '!D39</f>
        <v>1</v>
      </c>
      <c r="G93" s="129">
        <f t="shared" si="11"/>
        <v>36</v>
      </c>
      <c r="H93" s="134">
        <v>648</v>
      </c>
      <c r="I93" s="134">
        <v>1.06</v>
      </c>
      <c r="J93" s="134">
        <f t="shared" si="9"/>
        <v>38.160000000000004</v>
      </c>
      <c r="L93" s="129">
        <f t="shared" si="10"/>
        <v>36</v>
      </c>
    </row>
    <row r="94" spans="1:13" x14ac:dyDescent="0.25">
      <c r="J94" s="139">
        <f>SUM(J76:J93)</f>
        <v>962.81000000000006</v>
      </c>
      <c r="K94" s="139">
        <f>J94-684</f>
        <v>278.81000000000006</v>
      </c>
      <c r="L94" s="139">
        <f>SUM(L76:L93)</f>
        <v>674</v>
      </c>
      <c r="M94" s="139">
        <f>SUM(M76:M93)</f>
        <v>234</v>
      </c>
    </row>
    <row r="95" spans="1:13" x14ac:dyDescent="0.25">
      <c r="A95" s="129" t="s">
        <v>240</v>
      </c>
      <c r="B95" s="130">
        <v>5</v>
      </c>
      <c r="C95" s="129" t="str">
        <f>'5 клас'!B11</f>
        <v>Математика</v>
      </c>
      <c r="D95" s="129">
        <f>'5 клас'!C11</f>
        <v>5</v>
      </c>
      <c r="E95" s="129">
        <f>'5 клас'!D11</f>
        <v>5</v>
      </c>
      <c r="G95" s="129">
        <f>$D95*$D$2+$E95*16</f>
        <v>170</v>
      </c>
      <c r="H95" s="134">
        <v>648</v>
      </c>
      <c r="I95" s="134">
        <v>1</v>
      </c>
      <c r="J95" s="134">
        <f t="shared" si="9"/>
        <v>170</v>
      </c>
      <c r="L95" s="129">
        <f>G95</f>
        <v>170</v>
      </c>
    </row>
    <row r="96" spans="1:13" x14ac:dyDescent="0.25">
      <c r="A96" s="129" t="s">
        <v>240</v>
      </c>
      <c r="B96" s="130">
        <v>6</v>
      </c>
      <c r="C96" s="129" t="str">
        <f>'6 клас '!B11</f>
        <v>Математика</v>
      </c>
      <c r="D96" s="129">
        <f>'6 клас '!C11</f>
        <v>5</v>
      </c>
      <c r="E96" s="129">
        <f>'6 клас '!D11</f>
        <v>5</v>
      </c>
      <c r="G96" s="129">
        <f>$D96*$D$2+$E96*16</f>
        <v>170</v>
      </c>
      <c r="H96" s="134">
        <v>648</v>
      </c>
      <c r="I96" s="134">
        <v>1</v>
      </c>
      <c r="J96" s="134">
        <f t="shared" si="9"/>
        <v>170</v>
      </c>
      <c r="L96" s="129">
        <f>G96</f>
        <v>170</v>
      </c>
    </row>
    <row r="97" spans="1:13" x14ac:dyDescent="0.25">
      <c r="A97" s="129" t="s">
        <v>240</v>
      </c>
      <c r="B97" s="130">
        <v>7</v>
      </c>
      <c r="C97" s="129" t="str">
        <f>'7 клас '!B11</f>
        <v>Математика</v>
      </c>
      <c r="D97" s="129">
        <f>'7 клас '!C11</f>
        <v>5</v>
      </c>
      <c r="E97" s="129">
        <f>'7 клас '!D11</f>
        <v>5</v>
      </c>
      <c r="G97" s="129">
        <f>$D97*$D$2+$E97*18</f>
        <v>180</v>
      </c>
      <c r="H97" s="134">
        <v>648</v>
      </c>
      <c r="I97" s="134">
        <v>1</v>
      </c>
      <c r="J97" s="134">
        <f t="shared" si="9"/>
        <v>180</v>
      </c>
      <c r="L97" s="129">
        <f>G97</f>
        <v>180</v>
      </c>
    </row>
    <row r="98" spans="1:13" x14ac:dyDescent="0.25">
      <c r="A98" s="129" t="s">
        <v>240</v>
      </c>
      <c r="B98" s="130">
        <v>8</v>
      </c>
      <c r="C98" s="129" t="str">
        <f>'8 клас_ЕМА'!B11</f>
        <v>Математика</v>
      </c>
      <c r="D98" s="129">
        <f>'8 клас_ЕМА'!C11</f>
        <v>3</v>
      </c>
      <c r="E98" s="129">
        <f>'8 клас_ЕМА'!D11</f>
        <v>3</v>
      </c>
      <c r="G98" s="129">
        <f>$D98*$D$2+$E98*18</f>
        <v>108</v>
      </c>
      <c r="H98" s="134">
        <v>648</v>
      </c>
      <c r="I98" s="134">
        <v>1</v>
      </c>
      <c r="J98" s="134">
        <f t="shared" si="9"/>
        <v>108</v>
      </c>
      <c r="M98" s="129">
        <f>G98</f>
        <v>108</v>
      </c>
    </row>
    <row r="99" spans="1:13" x14ac:dyDescent="0.25">
      <c r="A99" s="129" t="s">
        <v>240</v>
      </c>
      <c r="B99" s="130">
        <v>9</v>
      </c>
      <c r="C99" s="129" t="str">
        <f>'9 клас_тЛВ'!B12</f>
        <v>Математика</v>
      </c>
      <c r="D99" s="129">
        <f>'9 клас_тЛВ'!C12</f>
        <v>3</v>
      </c>
      <c r="E99" s="129">
        <f>'9 клас_тЛВ'!D12</f>
        <v>3</v>
      </c>
      <c r="G99" s="129">
        <f>$D99*$D$2+$E99*18</f>
        <v>108</v>
      </c>
      <c r="H99" s="134">
        <v>648</v>
      </c>
      <c r="I99" s="134">
        <v>1</v>
      </c>
      <c r="J99" s="134">
        <f t="shared" si="9"/>
        <v>108</v>
      </c>
      <c r="L99" s="129">
        <f>G99</f>
        <v>108</v>
      </c>
    </row>
    <row r="100" spans="1:13" x14ac:dyDescent="0.25">
      <c r="A100" s="129" t="s">
        <v>240</v>
      </c>
      <c r="B100" s="130">
        <v>10</v>
      </c>
      <c r="C100" s="129" t="str">
        <f>'10 клас_ХС'!B12</f>
        <v>Математика</v>
      </c>
      <c r="D100" s="129">
        <f>'10 клас_ХС'!C12</f>
        <v>2</v>
      </c>
      <c r="E100" s="129">
        <f>'10 клас_ХС'!D12</f>
        <v>2</v>
      </c>
      <c r="G100" s="129">
        <f>$D100*$D$2+$E100*18</f>
        <v>72</v>
      </c>
      <c r="H100" s="134">
        <v>648</v>
      </c>
      <c r="I100" s="134">
        <v>1</v>
      </c>
      <c r="J100" s="134">
        <f t="shared" si="9"/>
        <v>72</v>
      </c>
      <c r="M100" s="129">
        <f>G100</f>
        <v>72</v>
      </c>
    </row>
    <row r="101" spans="1:13" x14ac:dyDescent="0.25">
      <c r="A101" s="129" t="s">
        <v>240</v>
      </c>
      <c r="B101" s="130">
        <v>11</v>
      </c>
      <c r="C101" s="129" t="str">
        <f>'11 клас_тЛВ '!B11</f>
        <v>Математика</v>
      </c>
      <c r="D101" s="129">
        <f>'11 клас_тЛВ '!C11</f>
        <v>2</v>
      </c>
      <c r="E101" s="129">
        <f>'11 клас_тЛВ '!D11</f>
        <v>2</v>
      </c>
      <c r="G101" s="129">
        <f>$D101*$D$2+$E101*18</f>
        <v>72</v>
      </c>
      <c r="H101" s="134">
        <v>648</v>
      </c>
      <c r="I101" s="134">
        <v>1</v>
      </c>
      <c r="J101" s="134">
        <f t="shared" si="9"/>
        <v>72</v>
      </c>
      <c r="L101" s="129">
        <f>G101</f>
        <v>72</v>
      </c>
    </row>
    <row r="102" spans="1:13" x14ac:dyDescent="0.25">
      <c r="A102" s="129" t="s">
        <v>240</v>
      </c>
      <c r="B102" s="130">
        <v>12</v>
      </c>
      <c r="C102" s="129" t="str">
        <f>'12 клас_Ав'!B11</f>
        <v>Математика</v>
      </c>
      <c r="D102" s="129">
        <f>'12 клас_Ав'!C11</f>
        <v>2</v>
      </c>
      <c r="E102" s="129">
        <f>'12 клас_Ав'!D11</f>
        <v>2</v>
      </c>
      <c r="G102" s="129">
        <f>$D102*$D$2+$E102*11</f>
        <v>58</v>
      </c>
      <c r="H102" s="134">
        <v>648</v>
      </c>
      <c r="I102" s="134">
        <v>1</v>
      </c>
      <c r="J102" s="134">
        <f t="shared" si="9"/>
        <v>58</v>
      </c>
      <c r="M102" s="129">
        <f>G102</f>
        <v>58</v>
      </c>
    </row>
    <row r="103" spans="1:13" x14ac:dyDescent="0.25">
      <c r="A103" s="129" t="s">
        <v>240</v>
      </c>
      <c r="B103" s="130">
        <v>8</v>
      </c>
      <c r="C103" s="122" t="s">
        <v>227</v>
      </c>
      <c r="D103" s="129">
        <v>1</v>
      </c>
      <c r="E103" s="129">
        <v>2</v>
      </c>
      <c r="G103" s="129">
        <f>$D103*$D$2+$E103*18</f>
        <v>54</v>
      </c>
      <c r="H103" s="134">
        <v>900</v>
      </c>
      <c r="I103" s="134">
        <v>1.36</v>
      </c>
      <c r="J103" s="134">
        <f t="shared" si="9"/>
        <v>73.440000000000012</v>
      </c>
    </row>
    <row r="104" spans="1:13" x14ac:dyDescent="0.25">
      <c r="B104" s="121"/>
      <c r="C104" s="122"/>
      <c r="J104" s="139">
        <f>SUM(J95:J103)</f>
        <v>1011.44</v>
      </c>
      <c r="K104" s="139">
        <f>J104-648</f>
        <v>363.44000000000005</v>
      </c>
      <c r="L104" s="139">
        <f>SUM(L95:L103)</f>
        <v>700</v>
      </c>
      <c r="M104" s="139">
        <f>SUM(M95:M103)</f>
        <v>238</v>
      </c>
    </row>
    <row r="105" spans="1:13" x14ac:dyDescent="0.25">
      <c r="A105" s="129" t="s">
        <v>242</v>
      </c>
      <c r="B105" s="129">
        <v>5</v>
      </c>
      <c r="C105" s="129" t="str">
        <f>'5 клас'!B19</f>
        <v>Физическо възпитание и спорт</v>
      </c>
      <c r="D105" s="129">
        <f>'5 клас'!C19</f>
        <v>2</v>
      </c>
      <c r="E105" s="129">
        <f>'5 клас'!D19</f>
        <v>3</v>
      </c>
      <c r="G105" s="129">
        <f>$D105*$D$2+$E105*16</f>
        <v>84</v>
      </c>
      <c r="H105" s="134">
        <v>700</v>
      </c>
      <c r="I105" s="134">
        <v>1</v>
      </c>
      <c r="J105" s="134">
        <f t="shared" si="9"/>
        <v>84</v>
      </c>
      <c r="L105" s="129">
        <f>G105</f>
        <v>84</v>
      </c>
    </row>
    <row r="106" spans="1:13" x14ac:dyDescent="0.25">
      <c r="A106" s="129" t="s">
        <v>242</v>
      </c>
      <c r="B106" s="129">
        <v>6</v>
      </c>
      <c r="C106" s="129" t="str">
        <f>'6 клас '!B19</f>
        <v>Физическо възпитание и спорт</v>
      </c>
      <c r="D106" s="129">
        <f>'6 клас '!C19</f>
        <v>3</v>
      </c>
      <c r="E106" s="129">
        <f>'6 клас '!D19</f>
        <v>2</v>
      </c>
      <c r="G106" s="129">
        <f>$D106*$D$2+$E106*16</f>
        <v>86</v>
      </c>
      <c r="H106" s="134">
        <v>700</v>
      </c>
      <c r="I106" s="134">
        <v>1</v>
      </c>
      <c r="J106" s="134">
        <f t="shared" si="9"/>
        <v>86</v>
      </c>
      <c r="L106" s="129">
        <f>G106</f>
        <v>86</v>
      </c>
    </row>
    <row r="107" spans="1:13" x14ac:dyDescent="0.25">
      <c r="A107" s="129" t="s">
        <v>242</v>
      </c>
      <c r="B107" s="129">
        <v>7</v>
      </c>
      <c r="C107" s="129" t="str">
        <f>'7 клас '!B21</f>
        <v>Физическо възпитание и спорт</v>
      </c>
      <c r="D107" s="129">
        <f>'7 клас '!C21</f>
        <v>2</v>
      </c>
      <c r="E107" s="129">
        <f>'7 клас '!D21</f>
        <v>2</v>
      </c>
      <c r="G107" s="129">
        <f>$D107*$D$2+$E107*18</f>
        <v>72</v>
      </c>
      <c r="H107" s="134">
        <v>700</v>
      </c>
      <c r="I107" s="134">
        <v>1</v>
      </c>
      <c r="J107" s="134">
        <f t="shared" si="9"/>
        <v>72</v>
      </c>
      <c r="L107" s="129">
        <f>G107</f>
        <v>72</v>
      </c>
    </row>
    <row r="108" spans="1:13" x14ac:dyDescent="0.25">
      <c r="A108" s="129" t="s">
        <v>242</v>
      </c>
      <c r="B108" s="129">
        <v>8</v>
      </c>
      <c r="C108" s="129" t="str">
        <f>'8 клас_ЕМА'!B21</f>
        <v>Физическо възпитание и спорт</v>
      </c>
      <c r="D108" s="129">
        <f>'8 клас_ЕМА'!C21</f>
        <v>2</v>
      </c>
      <c r="E108" s="129">
        <f>'8 клас_ЕМА'!D21</f>
        <v>2</v>
      </c>
      <c r="G108" s="129">
        <f>$D108*$D$2+$E108*18</f>
        <v>72</v>
      </c>
      <c r="H108" s="134">
        <v>700</v>
      </c>
      <c r="I108" s="134">
        <v>1</v>
      </c>
      <c r="J108" s="134">
        <f t="shared" si="9"/>
        <v>72</v>
      </c>
      <c r="M108" s="129">
        <f>G108</f>
        <v>72</v>
      </c>
    </row>
    <row r="109" spans="1:13" x14ac:dyDescent="0.25">
      <c r="A109" s="129" t="s">
        <v>242</v>
      </c>
      <c r="B109" s="129">
        <v>9</v>
      </c>
      <c r="C109" s="129" t="str">
        <f>'9 клас_тЛВ'!B22</f>
        <v>Физическо възпитание и спорт</v>
      </c>
      <c r="D109" s="129">
        <f>'9 клас_тЛВ'!C22</f>
        <v>2</v>
      </c>
      <c r="E109" s="129">
        <f>'9 клас_тЛВ'!D22</f>
        <v>2</v>
      </c>
      <c r="G109" s="129">
        <f>$D109*$D$2+$E109*18</f>
        <v>72</v>
      </c>
      <c r="H109" s="134">
        <v>700</v>
      </c>
      <c r="I109" s="134">
        <v>1</v>
      </c>
      <c r="J109" s="134">
        <f t="shared" si="9"/>
        <v>72</v>
      </c>
      <c r="L109" s="129">
        <f>G109</f>
        <v>72</v>
      </c>
    </row>
    <row r="110" spans="1:13" x14ac:dyDescent="0.25">
      <c r="A110" s="129" t="s">
        <v>242</v>
      </c>
      <c r="B110" s="129">
        <v>10</v>
      </c>
      <c r="C110" s="129" t="str">
        <f>'10 клас_ХС'!B22</f>
        <v>Физическо възпитание и спорт</v>
      </c>
      <c r="D110" s="129">
        <f>'10 клас_ХС'!C22</f>
        <v>2</v>
      </c>
      <c r="E110" s="129">
        <f>'10 клас_ХС'!D22</f>
        <v>2</v>
      </c>
      <c r="G110" s="129">
        <f>$D110*$D$2+$E110*18</f>
        <v>72</v>
      </c>
      <c r="H110" s="134">
        <v>700</v>
      </c>
      <c r="I110" s="134">
        <v>1</v>
      </c>
      <c r="J110" s="134">
        <f t="shared" si="9"/>
        <v>72</v>
      </c>
      <c r="M110" s="129">
        <f>G110</f>
        <v>72</v>
      </c>
    </row>
    <row r="111" spans="1:13" x14ac:dyDescent="0.25">
      <c r="A111" s="129" t="s">
        <v>242</v>
      </c>
      <c r="B111" s="129">
        <v>11</v>
      </c>
      <c r="C111" s="129" t="str">
        <f>'11 клас_тЛВ '!B13</f>
        <v>Физическо възпитание и спорт</v>
      </c>
      <c r="D111" s="129">
        <f>'11 клас_тЛВ '!C13</f>
        <v>2</v>
      </c>
      <c r="E111" s="129">
        <f>'11 клас_тЛВ '!D13</f>
        <v>2</v>
      </c>
      <c r="G111" s="129">
        <f>$D111*$D$2+$E111*18</f>
        <v>72</v>
      </c>
      <c r="H111" s="134">
        <v>700</v>
      </c>
      <c r="I111" s="134">
        <v>1</v>
      </c>
      <c r="J111" s="134">
        <f t="shared" si="9"/>
        <v>72</v>
      </c>
      <c r="L111" s="129">
        <f>G111</f>
        <v>72</v>
      </c>
    </row>
    <row r="112" spans="1:13" x14ac:dyDescent="0.25">
      <c r="A112" s="129" t="s">
        <v>242</v>
      </c>
      <c r="B112" s="129">
        <v>12</v>
      </c>
      <c r="C112" s="129" t="str">
        <f>'12 клас_Ав'!B13</f>
        <v>Физическо възпитание и спорт</v>
      </c>
      <c r="D112" s="129">
        <f>'12 клас_Ав'!C13</f>
        <v>2</v>
      </c>
      <c r="E112" s="129">
        <f>'12 клас_Ав'!D13</f>
        <v>2</v>
      </c>
      <c r="G112" s="129">
        <f>$D112*$D$2+$E112*11</f>
        <v>58</v>
      </c>
      <c r="H112" s="134">
        <v>700</v>
      </c>
      <c r="I112" s="134">
        <v>1</v>
      </c>
      <c r="J112" s="134">
        <f t="shared" si="9"/>
        <v>58</v>
      </c>
      <c r="M112" s="129">
        <f>G112</f>
        <v>58</v>
      </c>
    </row>
    <row r="113" spans="1:13" x14ac:dyDescent="0.25">
      <c r="A113" s="129" t="s">
        <v>242</v>
      </c>
      <c r="B113" s="129">
        <v>5</v>
      </c>
      <c r="C113" s="129" t="str">
        <f>'5 клас'!B31</f>
        <v>Модул за осъществяване на спортни дейности - футбол</v>
      </c>
      <c r="D113" s="129">
        <f>'5 клас'!C31</f>
        <v>1</v>
      </c>
      <c r="E113" s="129">
        <f>'5 клас'!D31</f>
        <v>1</v>
      </c>
      <c r="G113" s="129">
        <f>$D113*$D$2+$E113*16</f>
        <v>34</v>
      </c>
      <c r="H113" s="134">
        <v>700</v>
      </c>
      <c r="I113" s="134">
        <v>1</v>
      </c>
      <c r="J113" s="134">
        <f t="shared" si="9"/>
        <v>34</v>
      </c>
      <c r="L113" s="129">
        <f>G113</f>
        <v>34</v>
      </c>
    </row>
    <row r="114" spans="1:13" x14ac:dyDescent="0.25">
      <c r="A114" s="129" t="s">
        <v>242</v>
      </c>
      <c r="B114" s="129">
        <v>6</v>
      </c>
      <c r="C114" s="129" t="str">
        <f>'6 клас '!B31</f>
        <v>Модул за осъществяване на спортни дейности - футбол</v>
      </c>
      <c r="D114" s="129">
        <f>'6 клас '!C31</f>
        <v>1</v>
      </c>
      <c r="E114" s="129">
        <f>'6 клас '!D31</f>
        <v>1</v>
      </c>
      <c r="G114" s="129">
        <f>$D114*$D$2+$E114*16</f>
        <v>34</v>
      </c>
      <c r="H114" s="134">
        <v>700</v>
      </c>
      <c r="I114" s="134">
        <v>1</v>
      </c>
      <c r="J114" s="134">
        <f t="shared" si="9"/>
        <v>34</v>
      </c>
      <c r="L114" s="129">
        <f>G114</f>
        <v>34</v>
      </c>
    </row>
    <row r="115" spans="1:13" x14ac:dyDescent="0.25">
      <c r="A115" s="129" t="s">
        <v>242</v>
      </c>
      <c r="B115" s="129">
        <v>7</v>
      </c>
      <c r="C115" s="129" t="str">
        <f>'7 клас '!B33</f>
        <v>Модул за осъществяване на спортни дейности - футбол</v>
      </c>
      <c r="D115" s="129">
        <f>'7 клас '!C33</f>
        <v>1</v>
      </c>
      <c r="E115" s="129">
        <f>'7 клас '!D33</f>
        <v>1</v>
      </c>
      <c r="G115" s="129">
        <f>$D115*$D$2+$E115*18</f>
        <v>36</v>
      </c>
      <c r="H115" s="134">
        <v>700</v>
      </c>
      <c r="I115" s="134">
        <v>1</v>
      </c>
      <c r="J115" s="134">
        <f t="shared" si="9"/>
        <v>36</v>
      </c>
      <c r="L115" s="129">
        <f>G115</f>
        <v>36</v>
      </c>
    </row>
    <row r="116" spans="1:13" x14ac:dyDescent="0.25">
      <c r="A116" s="129" t="s">
        <v>242</v>
      </c>
      <c r="B116" s="129">
        <v>8</v>
      </c>
      <c r="C116" s="129" t="str">
        <f>'8 клас_ЕМА'!B48</f>
        <v>Модул за осъществяване на спортни дейности - волейбол</v>
      </c>
      <c r="D116" s="129">
        <f>'8 клас_ЕМА'!C48</f>
        <v>1</v>
      </c>
      <c r="E116" s="129">
        <f>'8 клас_ЕМА'!D48</f>
        <v>1</v>
      </c>
      <c r="G116" s="129">
        <f>$D116*$D$2+$E116*18</f>
        <v>36</v>
      </c>
      <c r="H116" s="134">
        <v>700</v>
      </c>
      <c r="I116" s="134">
        <v>1</v>
      </c>
      <c r="J116" s="134">
        <f t="shared" si="9"/>
        <v>36</v>
      </c>
      <c r="M116" s="129">
        <f>G116</f>
        <v>36</v>
      </c>
    </row>
    <row r="117" spans="1:13" x14ac:dyDescent="0.25">
      <c r="A117" s="129" t="s">
        <v>242</v>
      </c>
      <c r="B117" s="129">
        <v>9</v>
      </c>
      <c r="C117" s="129" t="str">
        <f>'9 клас_тЛВ'!B50</f>
        <v>Модул за осъществяване на спортни дейности - волейбол</v>
      </c>
      <c r="D117" s="129">
        <f>'9 клас_тЛВ'!C50</f>
        <v>1</v>
      </c>
      <c r="E117" s="129">
        <f>'9 клас_тЛВ'!D50</f>
        <v>1</v>
      </c>
      <c r="G117" s="129">
        <f>$D117*$D$2+$E117*18</f>
        <v>36</v>
      </c>
      <c r="H117" s="134">
        <v>700</v>
      </c>
      <c r="I117" s="134">
        <v>1</v>
      </c>
      <c r="J117" s="134">
        <f t="shared" si="9"/>
        <v>36</v>
      </c>
      <c r="L117" s="129">
        <f>G117</f>
        <v>36</v>
      </c>
    </row>
    <row r="118" spans="1:13" x14ac:dyDescent="0.25">
      <c r="A118" s="129" t="s">
        <v>242</v>
      </c>
      <c r="B118" s="129">
        <v>10</v>
      </c>
      <c r="C118" s="129" t="str">
        <f>'10 клас_ХС'!B45</f>
        <v>Модул за осъществяване на спортни дейности - волейбол</v>
      </c>
      <c r="D118" s="129">
        <f>'10 клас_ХС'!C45</f>
        <v>1</v>
      </c>
      <c r="E118" s="129">
        <f>'10 клас_ХС'!D45</f>
        <v>1</v>
      </c>
      <c r="G118" s="129">
        <f>$D118*$D$2+$E118*18</f>
        <v>36</v>
      </c>
      <c r="H118" s="134">
        <v>700</v>
      </c>
      <c r="I118" s="134">
        <v>1</v>
      </c>
      <c r="J118" s="134">
        <f t="shared" si="9"/>
        <v>36</v>
      </c>
      <c r="M118" s="129">
        <f>G118</f>
        <v>36</v>
      </c>
    </row>
    <row r="119" spans="1:13" x14ac:dyDescent="0.25">
      <c r="A119" s="129" t="s">
        <v>242</v>
      </c>
      <c r="B119" s="129">
        <v>11</v>
      </c>
      <c r="C119" s="129" t="str">
        <f>'11 клас_тЛВ '!B49</f>
        <v>Модул за осъществяване на спортни дейности - волейбол</v>
      </c>
      <c r="D119" s="129">
        <f>'11 клас_тЛВ '!C49</f>
        <v>1</v>
      </c>
      <c r="E119" s="129">
        <f>'11 клас_тЛВ '!D49</f>
        <v>1</v>
      </c>
      <c r="G119" s="129">
        <f>$D119*$D$2+$E119*18</f>
        <v>36</v>
      </c>
      <c r="H119" s="134">
        <v>700</v>
      </c>
      <c r="I119" s="134">
        <v>1</v>
      </c>
      <c r="J119" s="134">
        <f t="shared" si="9"/>
        <v>36</v>
      </c>
      <c r="L119" s="129">
        <f>G119</f>
        <v>36</v>
      </c>
    </row>
    <row r="120" spans="1:13" x14ac:dyDescent="0.25">
      <c r="A120" s="129" t="s">
        <v>242</v>
      </c>
      <c r="B120" s="129">
        <v>12</v>
      </c>
      <c r="C120" s="129" t="str">
        <f>'12 клас_Ав'!B48</f>
        <v>Модул за осъществяване на спортни дейности - волейбол</v>
      </c>
      <c r="D120" s="129">
        <f>'12 клас_Ав'!C48</f>
        <v>1</v>
      </c>
      <c r="E120" s="129">
        <f>'12 клас_Ав'!D48</f>
        <v>1</v>
      </c>
      <c r="G120" s="129">
        <f>$D120*$D$2+$E120*11</f>
        <v>29</v>
      </c>
      <c r="H120" s="134">
        <v>700</v>
      </c>
      <c r="I120" s="134">
        <v>1</v>
      </c>
      <c r="J120" s="134">
        <f t="shared" si="9"/>
        <v>29</v>
      </c>
      <c r="M120" s="129">
        <f>G120</f>
        <v>29</v>
      </c>
    </row>
    <row r="121" spans="1:13" x14ac:dyDescent="0.25">
      <c r="J121" s="139">
        <f>SUM(J105:J120)</f>
        <v>865</v>
      </c>
      <c r="K121" s="139">
        <f>J121-700</f>
        <v>165</v>
      </c>
      <c r="L121" s="139">
        <f>SUM(L105:L120)</f>
        <v>562</v>
      </c>
      <c r="M121" s="139">
        <f>SUM(M105:M120)</f>
        <v>303</v>
      </c>
    </row>
    <row r="122" spans="1:13" x14ac:dyDescent="0.25">
      <c r="A122" s="129" t="s">
        <v>245</v>
      </c>
      <c r="B122" s="130">
        <v>8</v>
      </c>
      <c r="C122" s="129" t="str">
        <f>'8 клас_ЕМА'!B17</f>
        <v>Физика и астрономия</v>
      </c>
      <c r="D122" s="129">
        <v>1.5</v>
      </c>
      <c r="E122" s="129">
        <v>1.5</v>
      </c>
      <c r="G122" s="129">
        <f t="shared" ref="G122:G131" si="12">$D122*$D$2+$E122*18</f>
        <v>54</v>
      </c>
      <c r="H122" s="134">
        <v>684</v>
      </c>
      <c r="I122" s="134">
        <v>1</v>
      </c>
      <c r="J122" s="134">
        <f t="shared" si="9"/>
        <v>54</v>
      </c>
      <c r="M122" s="129">
        <f>G122</f>
        <v>54</v>
      </c>
    </row>
    <row r="123" spans="1:13" x14ac:dyDescent="0.25">
      <c r="A123" s="129" t="s">
        <v>245</v>
      </c>
      <c r="B123" s="129">
        <v>9</v>
      </c>
      <c r="C123" s="129" t="str">
        <f>'9 клас_тЛВ'!B18</f>
        <v>Физика и астрономия</v>
      </c>
      <c r="D123" s="129">
        <f>'9 клас_тЛВ'!C18</f>
        <v>1</v>
      </c>
      <c r="E123" s="129">
        <f>'9 клас_тЛВ'!D18</f>
        <v>1</v>
      </c>
      <c r="G123" s="129">
        <f t="shared" si="12"/>
        <v>36</v>
      </c>
      <c r="H123" s="134">
        <v>684</v>
      </c>
      <c r="I123" s="134">
        <v>1</v>
      </c>
      <c r="J123" s="134">
        <f t="shared" si="9"/>
        <v>36</v>
      </c>
      <c r="L123" s="129">
        <f>G123</f>
        <v>36</v>
      </c>
    </row>
    <row r="124" spans="1:13" x14ac:dyDescent="0.25">
      <c r="A124" s="129" t="s">
        <v>245</v>
      </c>
      <c r="B124" s="129">
        <v>10</v>
      </c>
      <c r="C124" s="129" t="str">
        <f>'10 клас_ХС'!B18</f>
        <v>Физика и астрономия</v>
      </c>
      <c r="D124" s="129">
        <f>'10 клас_ХС'!C18</f>
        <v>2</v>
      </c>
      <c r="E124" s="129">
        <f>'10 клас_ХС'!D18</f>
        <v>2</v>
      </c>
      <c r="G124" s="129">
        <f t="shared" si="12"/>
        <v>72</v>
      </c>
      <c r="H124" s="134">
        <v>684</v>
      </c>
      <c r="I124" s="134">
        <v>1</v>
      </c>
      <c r="J124" s="134">
        <f t="shared" si="9"/>
        <v>72</v>
      </c>
      <c r="M124" s="129">
        <f>G124</f>
        <v>72</v>
      </c>
    </row>
    <row r="125" spans="1:13" x14ac:dyDescent="0.25">
      <c r="A125" s="129" t="s">
        <v>245</v>
      </c>
      <c r="B125" s="129">
        <v>7</v>
      </c>
      <c r="C125" s="129" t="str">
        <f>'7 клас '!B16</f>
        <v xml:space="preserve">Физика и астрономия </v>
      </c>
      <c r="D125" s="129">
        <v>1.5</v>
      </c>
      <c r="E125" s="129">
        <v>1.5</v>
      </c>
      <c r="G125" s="129">
        <f t="shared" si="12"/>
        <v>54</v>
      </c>
      <c r="H125" s="134">
        <v>684</v>
      </c>
      <c r="I125" s="134">
        <v>1</v>
      </c>
      <c r="J125" s="134">
        <f t="shared" si="9"/>
        <v>54</v>
      </c>
      <c r="L125" s="129">
        <f>G125</f>
        <v>54</v>
      </c>
    </row>
    <row r="126" spans="1:13" x14ac:dyDescent="0.25">
      <c r="A126" s="129" t="s">
        <v>245</v>
      </c>
      <c r="B126" s="129">
        <v>8</v>
      </c>
      <c r="C126" s="129" t="str">
        <f>'8 клас_ЕМА'!B28</f>
        <v>Техническа механика</v>
      </c>
      <c r="D126" s="129">
        <f>'8 клас_ЕМА'!C28</f>
        <v>0</v>
      </c>
      <c r="E126" s="129">
        <f>'8 клас_ЕМА'!D28</f>
        <v>1</v>
      </c>
      <c r="G126" s="129">
        <f t="shared" si="12"/>
        <v>18</v>
      </c>
      <c r="H126" s="134">
        <v>648</v>
      </c>
      <c r="I126" s="134">
        <v>1</v>
      </c>
      <c r="J126" s="134">
        <f t="shared" si="9"/>
        <v>18</v>
      </c>
      <c r="M126" s="129">
        <f t="shared" ref="M126:M131" si="13">G126</f>
        <v>18</v>
      </c>
    </row>
    <row r="127" spans="1:13" x14ac:dyDescent="0.25">
      <c r="A127" s="129" t="s">
        <v>245</v>
      </c>
      <c r="B127" s="129">
        <v>8</v>
      </c>
      <c r="C127" s="129" t="str">
        <f>'8 клас_ЕМА'!B29</f>
        <v>Материалознание</v>
      </c>
      <c r="D127" s="129">
        <f>'8 клас_ЕМА'!C29</f>
        <v>1</v>
      </c>
      <c r="E127" s="129">
        <f>'8 клас_ЕМА'!D29</f>
        <v>0</v>
      </c>
      <c r="G127" s="129">
        <f t="shared" si="12"/>
        <v>18</v>
      </c>
      <c r="H127" s="134">
        <v>648</v>
      </c>
      <c r="I127" s="134">
        <v>1</v>
      </c>
      <c r="J127" s="134">
        <f t="shared" si="9"/>
        <v>18</v>
      </c>
      <c r="M127" s="129">
        <f t="shared" si="13"/>
        <v>18</v>
      </c>
    </row>
    <row r="128" spans="1:13" x14ac:dyDescent="0.25">
      <c r="A128" s="129" t="s">
        <v>245</v>
      </c>
      <c r="B128" s="129">
        <v>8</v>
      </c>
      <c r="C128" s="129" t="s">
        <v>247</v>
      </c>
      <c r="D128" s="129">
        <f>'8 клас_ЕМА'!C34</f>
        <v>0</v>
      </c>
      <c r="E128" s="129">
        <f>'8 клас_ЕМА'!D34</f>
        <v>2</v>
      </c>
      <c r="G128" s="129">
        <f t="shared" si="12"/>
        <v>36</v>
      </c>
      <c r="H128" s="134">
        <v>648</v>
      </c>
      <c r="I128" s="134">
        <v>1</v>
      </c>
      <c r="J128" s="134">
        <f t="shared" si="9"/>
        <v>36</v>
      </c>
      <c r="M128" s="129">
        <f t="shared" si="13"/>
        <v>36</v>
      </c>
    </row>
    <row r="129" spans="1:16" x14ac:dyDescent="0.25">
      <c r="A129" s="129" t="s">
        <v>245</v>
      </c>
      <c r="B129" s="129">
        <v>8</v>
      </c>
      <c r="C129" s="129" t="s">
        <v>246</v>
      </c>
      <c r="D129" s="129">
        <f>'8 клас_ЕМА'!C35</f>
        <v>2</v>
      </c>
      <c r="E129" s="129">
        <f>'8 клас_ЕМА'!D35</f>
        <v>0</v>
      </c>
      <c r="G129" s="129">
        <f t="shared" si="12"/>
        <v>36</v>
      </c>
      <c r="H129" s="134">
        <v>648</v>
      </c>
      <c r="I129" s="134">
        <v>1</v>
      </c>
      <c r="J129" s="134">
        <f t="shared" si="9"/>
        <v>36</v>
      </c>
      <c r="M129" s="129">
        <f t="shared" si="13"/>
        <v>36</v>
      </c>
    </row>
    <row r="130" spans="1:16" x14ac:dyDescent="0.25">
      <c r="A130" s="129" t="s">
        <v>245</v>
      </c>
      <c r="B130" s="129">
        <v>8</v>
      </c>
      <c r="C130" s="129" t="str">
        <f>'8 клас_ЕМА'!B36</f>
        <v>Електрически измервания</v>
      </c>
      <c r="D130" s="129">
        <f>'8 клас_ЕМА'!C36</f>
        <v>2</v>
      </c>
      <c r="E130" s="129">
        <f>'8 клас_ЕМА'!D36</f>
        <v>2</v>
      </c>
      <c r="G130" s="129">
        <f t="shared" si="12"/>
        <v>72</v>
      </c>
      <c r="H130" s="134">
        <v>648</v>
      </c>
      <c r="I130" s="134">
        <v>1</v>
      </c>
      <c r="J130" s="134">
        <f t="shared" si="9"/>
        <v>72</v>
      </c>
      <c r="M130" s="129">
        <f t="shared" si="13"/>
        <v>72</v>
      </c>
    </row>
    <row r="131" spans="1:16" x14ac:dyDescent="0.25">
      <c r="A131" s="129" t="s">
        <v>245</v>
      </c>
      <c r="B131" s="129">
        <v>8</v>
      </c>
      <c r="C131" s="129" t="str">
        <f>'8 клас_ЕМА'!B37</f>
        <v>Учебна практика - електрически измервания</v>
      </c>
      <c r="D131" s="129">
        <f>'8 клас_ЕМА'!C37</f>
        <v>3</v>
      </c>
      <c r="E131" s="129">
        <f>'8 клас_ЕМА'!D37</f>
        <v>3</v>
      </c>
      <c r="G131" s="129">
        <f t="shared" si="12"/>
        <v>108</v>
      </c>
      <c r="H131" s="134">
        <v>840</v>
      </c>
      <c r="I131" s="134">
        <v>1</v>
      </c>
      <c r="J131" s="134">
        <f t="shared" si="9"/>
        <v>108</v>
      </c>
      <c r="M131" s="129">
        <f t="shared" si="13"/>
        <v>108</v>
      </c>
    </row>
    <row r="132" spans="1:16" x14ac:dyDescent="0.25">
      <c r="J132" s="139">
        <f>SUM(J122:J131)</f>
        <v>504</v>
      </c>
      <c r="K132" s="139">
        <f>SUM(K122:K131)</f>
        <v>0</v>
      </c>
      <c r="L132" s="139">
        <f>SUM(L122:L131)</f>
        <v>90</v>
      </c>
      <c r="M132" s="139">
        <f>SUM(M122:M131)</f>
        <v>414</v>
      </c>
    </row>
    <row r="133" spans="1:16" x14ac:dyDescent="0.25">
      <c r="A133" s="129" t="s">
        <v>241</v>
      </c>
      <c r="B133" s="129">
        <v>5</v>
      </c>
      <c r="C133" s="129" t="str">
        <f>'5 клас'!B14</f>
        <v>География и икономика</v>
      </c>
      <c r="D133" s="129">
        <f>'5 клас'!C14</f>
        <v>2</v>
      </c>
      <c r="E133" s="129">
        <f>'5 клас'!D14</f>
        <v>2</v>
      </c>
      <c r="G133" s="129">
        <f>$D133*$D$2+$E133*16</f>
        <v>68</v>
      </c>
      <c r="H133" s="134">
        <v>684</v>
      </c>
      <c r="I133" s="134">
        <v>1</v>
      </c>
      <c r="J133" s="134">
        <f t="shared" si="9"/>
        <v>68</v>
      </c>
      <c r="L133" s="129">
        <f>G133</f>
        <v>68</v>
      </c>
    </row>
    <row r="134" spans="1:16" x14ac:dyDescent="0.25">
      <c r="A134" s="129" t="s">
        <v>241</v>
      </c>
      <c r="B134" s="130">
        <v>6</v>
      </c>
      <c r="C134" s="129" t="str">
        <f>'6 клас '!B14</f>
        <v>География и икономика</v>
      </c>
      <c r="D134" s="129">
        <f>'6 клас '!C14</f>
        <v>2</v>
      </c>
      <c r="E134" s="129">
        <f>'6 клас '!D14</f>
        <v>2</v>
      </c>
      <c r="G134" s="129">
        <f>$D134*$D$2+$E134*16</f>
        <v>68</v>
      </c>
      <c r="H134" s="134">
        <v>684</v>
      </c>
      <c r="I134" s="134">
        <v>1</v>
      </c>
      <c r="J134" s="134">
        <f t="shared" si="9"/>
        <v>68</v>
      </c>
      <c r="L134" s="129">
        <f>G134</f>
        <v>68</v>
      </c>
    </row>
    <row r="135" spans="1:16" x14ac:dyDescent="0.25">
      <c r="A135" s="129" t="s">
        <v>241</v>
      </c>
      <c r="B135" s="129">
        <v>7</v>
      </c>
      <c r="C135" s="129" t="str">
        <f>'7 клас '!B14</f>
        <v>География и икономика</v>
      </c>
      <c r="D135" s="129">
        <f>'7 клас '!C14</f>
        <v>2</v>
      </c>
      <c r="E135" s="129">
        <f>'7 клас '!D14</f>
        <v>2</v>
      </c>
      <c r="G135" s="129">
        <f>$D135*$D$2+$E135*18</f>
        <v>72</v>
      </c>
      <c r="H135" s="134">
        <v>684</v>
      </c>
      <c r="I135" s="134">
        <v>1</v>
      </c>
      <c r="J135" s="134">
        <f t="shared" si="9"/>
        <v>72</v>
      </c>
      <c r="L135" s="129">
        <f>G135</f>
        <v>72</v>
      </c>
    </row>
    <row r="136" spans="1:16" x14ac:dyDescent="0.25">
      <c r="A136" s="129" t="s">
        <v>241</v>
      </c>
      <c r="B136" s="129">
        <v>8</v>
      </c>
      <c r="C136" s="129" t="str">
        <f>'8 клас_ЕМА'!B14</f>
        <v>География и икономика</v>
      </c>
      <c r="D136" s="129">
        <f>'8 клас_ЕМА'!C14</f>
        <v>1</v>
      </c>
      <c r="E136" s="129">
        <f>'8 клас_ЕМА'!D14</f>
        <v>1</v>
      </c>
      <c r="G136" s="129">
        <f>$D136*$D$2+$E136*18</f>
        <v>36</v>
      </c>
      <c r="H136" s="134">
        <v>684</v>
      </c>
      <c r="I136" s="134">
        <v>1</v>
      </c>
      <c r="J136" s="134">
        <f t="shared" si="9"/>
        <v>36</v>
      </c>
      <c r="M136" s="129">
        <f>G136</f>
        <v>36</v>
      </c>
    </row>
    <row r="137" spans="1:16" x14ac:dyDescent="0.25">
      <c r="A137" s="129" t="s">
        <v>241</v>
      </c>
      <c r="B137" s="130">
        <v>9</v>
      </c>
      <c r="C137" s="129" t="str">
        <f>'9 клас_тЛВ'!B15</f>
        <v>География и икономика</v>
      </c>
      <c r="D137" s="129">
        <f>'9 клас_тЛВ'!C15</f>
        <v>1</v>
      </c>
      <c r="E137" s="129">
        <f>'9 клас_тЛВ'!D15</f>
        <v>1</v>
      </c>
      <c r="G137" s="129">
        <f>$D137*$D$2+$E137*18</f>
        <v>36</v>
      </c>
      <c r="H137" s="134">
        <v>684</v>
      </c>
      <c r="I137" s="134">
        <v>1</v>
      </c>
      <c r="J137" s="134">
        <f t="shared" si="9"/>
        <v>36</v>
      </c>
      <c r="L137" s="129">
        <f>G137</f>
        <v>36</v>
      </c>
    </row>
    <row r="138" spans="1:16" x14ac:dyDescent="0.25">
      <c r="A138" s="129" t="s">
        <v>241</v>
      </c>
      <c r="B138" s="130">
        <v>10</v>
      </c>
      <c r="C138" s="129" t="str">
        <f>'10 клас_ХС'!B15</f>
        <v>География и икономика</v>
      </c>
      <c r="D138" s="129">
        <f>'10 клас_ХС'!C15</f>
        <v>2</v>
      </c>
      <c r="E138" s="129">
        <f>'10 клас_ХС'!D15</f>
        <v>3</v>
      </c>
      <c r="G138" s="129">
        <f>$D138*$D$2+$E138*18</f>
        <v>90</v>
      </c>
      <c r="H138" s="134">
        <v>684</v>
      </c>
      <c r="I138" s="134">
        <v>1</v>
      </c>
      <c r="J138" s="134">
        <f t="shared" si="9"/>
        <v>90</v>
      </c>
      <c r="M138" s="129">
        <f>G138</f>
        <v>90</v>
      </c>
    </row>
    <row r="139" spans="1:16" x14ac:dyDescent="0.25">
      <c r="A139" s="129" t="s">
        <v>241</v>
      </c>
      <c r="B139" s="130">
        <v>8</v>
      </c>
      <c r="C139" s="122" t="s">
        <v>229</v>
      </c>
      <c r="E139" s="129">
        <v>1</v>
      </c>
      <c r="G139" s="129">
        <f>$D139*$D$2+$E139*18</f>
        <v>18</v>
      </c>
      <c r="H139" s="134">
        <v>900</v>
      </c>
      <c r="I139" s="134">
        <v>1.36</v>
      </c>
      <c r="J139" s="134">
        <f t="shared" si="9"/>
        <v>24.48</v>
      </c>
      <c r="P139" s="123"/>
    </row>
    <row r="140" spans="1:16" x14ac:dyDescent="0.25">
      <c r="B140" s="121"/>
      <c r="C140" s="122"/>
      <c r="J140" s="139">
        <f>SUM(J133:J139)</f>
        <v>394.48</v>
      </c>
      <c r="K140" s="139">
        <f>J140-684</f>
        <v>-289.52</v>
      </c>
      <c r="L140" s="139">
        <f>SUM(L133:L139)</f>
        <v>244</v>
      </c>
      <c r="M140" s="139">
        <f>SUM(M133:M139)</f>
        <v>126</v>
      </c>
      <c r="P140" s="123"/>
    </row>
    <row r="141" spans="1:16" x14ac:dyDescent="0.25">
      <c r="A141" s="129" t="s">
        <v>237</v>
      </c>
      <c r="B141" s="130">
        <v>5</v>
      </c>
      <c r="C141" s="129" t="str">
        <f>'5 клас'!B9</f>
        <v>Български език и литература</v>
      </c>
      <c r="D141" s="129">
        <v>5.5</v>
      </c>
      <c r="E141" s="129">
        <v>5.5</v>
      </c>
      <c r="G141" s="129">
        <f>$D141*$D$2+$E141*16</f>
        <v>187</v>
      </c>
      <c r="H141" s="134">
        <v>648</v>
      </c>
      <c r="I141" s="134">
        <v>1</v>
      </c>
      <c r="J141" s="134">
        <f t="shared" si="9"/>
        <v>187</v>
      </c>
      <c r="L141" s="129">
        <f>G141</f>
        <v>187</v>
      </c>
    </row>
    <row r="142" spans="1:16" x14ac:dyDescent="0.25">
      <c r="A142" s="129" t="s">
        <v>237</v>
      </c>
      <c r="B142" s="129">
        <v>7</v>
      </c>
      <c r="C142" s="129" t="str">
        <f>'7 клас '!B9</f>
        <v>Български език и литература</v>
      </c>
      <c r="D142" s="129">
        <f>'7 клас '!C9</f>
        <v>5</v>
      </c>
      <c r="E142" s="129">
        <f>'7 клас '!D9</f>
        <v>5</v>
      </c>
      <c r="G142" s="129">
        <f>$D142*$D$2+$E142*18</f>
        <v>180</v>
      </c>
      <c r="H142" s="134">
        <v>648</v>
      </c>
      <c r="I142" s="134">
        <v>1</v>
      </c>
      <c r="J142" s="134">
        <f t="shared" si="9"/>
        <v>180</v>
      </c>
      <c r="L142" s="129">
        <f>G142</f>
        <v>180</v>
      </c>
    </row>
    <row r="143" spans="1:16" x14ac:dyDescent="0.25">
      <c r="A143" s="129" t="s">
        <v>237</v>
      </c>
      <c r="B143" s="129">
        <v>9</v>
      </c>
      <c r="C143" s="129" t="str">
        <f>'9 клас_тЛВ'!B9</f>
        <v>Български език и литература</v>
      </c>
      <c r="D143" s="129">
        <f>'9 клас_тЛВ'!C9</f>
        <v>3</v>
      </c>
      <c r="E143" s="129">
        <f>'9 клас_тЛВ'!D9</f>
        <v>3</v>
      </c>
      <c r="G143" s="129">
        <f>$D143*$D$2+$E143*18</f>
        <v>108</v>
      </c>
      <c r="H143" s="134">
        <v>648</v>
      </c>
      <c r="I143" s="134">
        <v>1</v>
      </c>
      <c r="J143" s="134">
        <f t="shared" ref="J143:J165" si="14">G143*I143</f>
        <v>108</v>
      </c>
      <c r="L143" s="129">
        <f>G143</f>
        <v>108</v>
      </c>
    </row>
    <row r="144" spans="1:16" x14ac:dyDescent="0.25">
      <c r="A144" s="129" t="s">
        <v>237</v>
      </c>
      <c r="B144" s="129">
        <v>10</v>
      </c>
      <c r="C144" s="129" t="str">
        <f>'10 клас_ХС'!B9</f>
        <v>Български език и литература</v>
      </c>
      <c r="D144" s="129">
        <f>'10 клас_ХС'!C9</f>
        <v>3</v>
      </c>
      <c r="E144" s="129">
        <f>'10 клас_ХС'!D9</f>
        <v>3</v>
      </c>
      <c r="G144" s="129">
        <f>$D144*$D$2+$E144*18</f>
        <v>108</v>
      </c>
      <c r="H144" s="134">
        <v>648</v>
      </c>
      <c r="I144" s="134">
        <v>1</v>
      </c>
      <c r="J144" s="134">
        <f t="shared" si="14"/>
        <v>108</v>
      </c>
      <c r="M144" s="129">
        <f>G144</f>
        <v>108</v>
      </c>
    </row>
    <row r="145" spans="1:15" x14ac:dyDescent="0.25">
      <c r="A145" s="129" t="s">
        <v>237</v>
      </c>
      <c r="B145" s="129">
        <v>5</v>
      </c>
      <c r="C145" s="129" t="str">
        <f>'5 клас'!B23</f>
        <v>Български език и литература</v>
      </c>
      <c r="D145" s="129">
        <f>'5 клас'!C23</f>
        <v>1</v>
      </c>
      <c r="E145" s="129">
        <f>'5 клас'!D23</f>
        <v>1</v>
      </c>
      <c r="G145" s="129">
        <f>$D145*$D$2+$E145*16</f>
        <v>34</v>
      </c>
      <c r="H145" s="134">
        <v>648</v>
      </c>
      <c r="I145" s="134">
        <v>1</v>
      </c>
      <c r="J145" s="134">
        <f t="shared" si="14"/>
        <v>34</v>
      </c>
      <c r="L145" s="129">
        <f>G145</f>
        <v>34</v>
      </c>
    </row>
    <row r="146" spans="1:15" x14ac:dyDescent="0.25">
      <c r="A146" s="129" t="s">
        <v>237</v>
      </c>
      <c r="B146" s="129">
        <v>7</v>
      </c>
      <c r="C146" s="129" t="str">
        <f>'7 клас '!B25</f>
        <v>Български език и литература</v>
      </c>
      <c r="D146" s="129">
        <v>1.5</v>
      </c>
      <c r="E146" s="129">
        <v>1.5</v>
      </c>
      <c r="G146" s="129">
        <f>$D146*$D$2+$E146*18</f>
        <v>54</v>
      </c>
      <c r="H146" s="134">
        <v>648</v>
      </c>
      <c r="I146" s="134">
        <v>1</v>
      </c>
      <c r="J146" s="134">
        <f t="shared" si="14"/>
        <v>54</v>
      </c>
      <c r="L146" s="129">
        <f>G146</f>
        <v>54</v>
      </c>
    </row>
    <row r="147" spans="1:15" x14ac:dyDescent="0.25">
      <c r="J147" s="139">
        <f>SUM(J141:J146)</f>
        <v>671</v>
      </c>
      <c r="K147" s="139">
        <f>J147-648</f>
        <v>23</v>
      </c>
      <c r="L147" s="139">
        <f>SUM(L141:L146)</f>
        <v>563</v>
      </c>
      <c r="M147" s="139">
        <f>SUM(M141:M146)</f>
        <v>108</v>
      </c>
    </row>
    <row r="148" spans="1:15" x14ac:dyDescent="0.25">
      <c r="A148" s="129" t="s">
        <v>238</v>
      </c>
      <c r="B148" s="130">
        <v>5</v>
      </c>
      <c r="C148" s="129" t="str">
        <f>'5 клас'!B17</f>
        <v>Изобразително изкуство</v>
      </c>
      <c r="D148" s="129">
        <f>'5 клас'!C17</f>
        <v>2</v>
      </c>
      <c r="E148" s="129">
        <f>'5 клас'!D17</f>
        <v>2</v>
      </c>
      <c r="G148" s="129">
        <f>$D148*$D$2+$E148*16</f>
        <v>68</v>
      </c>
      <c r="H148" s="134">
        <v>700</v>
      </c>
      <c r="I148" s="134">
        <v>1</v>
      </c>
      <c r="J148" s="134">
        <f t="shared" si="14"/>
        <v>68</v>
      </c>
      <c r="L148" s="129">
        <f>G148</f>
        <v>68</v>
      </c>
    </row>
    <row r="149" spans="1:15" x14ac:dyDescent="0.25">
      <c r="A149" s="129" t="s">
        <v>238</v>
      </c>
      <c r="B149" s="130">
        <v>6</v>
      </c>
      <c r="C149" s="129" t="str">
        <f>'6 клас '!B17</f>
        <v>Изобразително изкуство</v>
      </c>
      <c r="D149" s="129">
        <f>'6 клас '!C17</f>
        <v>2</v>
      </c>
      <c r="E149" s="129">
        <f>'6 клас '!D17</f>
        <v>2</v>
      </c>
      <c r="G149" s="129">
        <f>$D149*$D$2+$E149*16</f>
        <v>68</v>
      </c>
      <c r="H149" s="134">
        <v>700</v>
      </c>
      <c r="I149" s="134">
        <v>1</v>
      </c>
      <c r="J149" s="134">
        <f t="shared" si="14"/>
        <v>68</v>
      </c>
      <c r="L149" s="129">
        <f>G149</f>
        <v>68</v>
      </c>
    </row>
    <row r="150" spans="1:15" x14ac:dyDescent="0.25">
      <c r="A150" s="129" t="s">
        <v>238</v>
      </c>
      <c r="B150" s="130">
        <v>7</v>
      </c>
      <c r="C150" s="129" t="str">
        <f>'7 клас '!B19</f>
        <v>Изобразително изкуство</v>
      </c>
      <c r="D150" s="129">
        <v>1.5</v>
      </c>
      <c r="E150" s="129">
        <v>1.5</v>
      </c>
      <c r="G150" s="129">
        <f t="shared" ref="G150:G157" si="15">$D150*$D$2+$E150*18</f>
        <v>54</v>
      </c>
      <c r="H150" s="134">
        <v>700</v>
      </c>
      <c r="I150" s="134">
        <v>1</v>
      </c>
      <c r="J150" s="134">
        <f t="shared" si="14"/>
        <v>54</v>
      </c>
      <c r="L150" s="129">
        <f>G150</f>
        <v>54</v>
      </c>
    </row>
    <row r="151" spans="1:15" x14ac:dyDescent="0.25">
      <c r="A151" s="129" t="s">
        <v>238</v>
      </c>
      <c r="B151" s="130">
        <v>8</v>
      </c>
      <c r="C151" s="129" t="str">
        <f>'8 клас_ЕМА'!B20</f>
        <v>Изобразително изкуство</v>
      </c>
      <c r="D151" s="129">
        <f>'8 клас_ЕМА'!C20</f>
        <v>0</v>
      </c>
      <c r="E151" s="129">
        <f>'8 клас_ЕМА'!D20</f>
        <v>1</v>
      </c>
      <c r="G151" s="129">
        <f t="shared" si="15"/>
        <v>18</v>
      </c>
      <c r="H151" s="134">
        <v>700</v>
      </c>
      <c r="I151" s="134">
        <v>1</v>
      </c>
      <c r="J151" s="134">
        <f t="shared" si="14"/>
        <v>18</v>
      </c>
      <c r="M151" s="129">
        <f>G151</f>
        <v>18</v>
      </c>
      <c r="O151" s="129">
        <f>SUM(G148:G153,G162:G164)</f>
        <v>382</v>
      </c>
    </row>
    <row r="152" spans="1:15" x14ac:dyDescent="0.25">
      <c r="A152" s="129" t="s">
        <v>238</v>
      </c>
      <c r="B152" s="129">
        <v>9</v>
      </c>
      <c r="C152" s="129" t="str">
        <f>'9 клас_тЛВ'!B21</f>
        <v>Изобразително изкуство</v>
      </c>
      <c r="D152" s="129">
        <f>'9 клас_тЛВ'!C21</f>
        <v>0</v>
      </c>
      <c r="E152" s="129">
        <f>'9 клас_тЛВ'!D21</f>
        <v>1</v>
      </c>
      <c r="G152" s="129">
        <f t="shared" si="15"/>
        <v>18</v>
      </c>
      <c r="H152" s="134">
        <v>700</v>
      </c>
      <c r="I152" s="134">
        <v>1</v>
      </c>
      <c r="J152" s="134">
        <f t="shared" si="14"/>
        <v>18</v>
      </c>
      <c r="L152" s="129">
        <f>G152</f>
        <v>18</v>
      </c>
      <c r="O152" s="129">
        <f>SUM(G155:G161,G165)</f>
        <v>314</v>
      </c>
    </row>
    <row r="153" spans="1:15" x14ac:dyDescent="0.25">
      <c r="A153" s="129" t="s">
        <v>238</v>
      </c>
      <c r="B153" s="130">
        <v>10</v>
      </c>
      <c r="C153" s="129" t="str">
        <f>'10 клас_ХС'!B21</f>
        <v>Изобразително изкуство</v>
      </c>
      <c r="D153" s="129">
        <f>'10 клас_ХС'!C21</f>
        <v>0</v>
      </c>
      <c r="E153" s="129">
        <f>'10 клас_ХС'!D21</f>
        <v>1</v>
      </c>
      <c r="G153" s="129">
        <f t="shared" si="15"/>
        <v>18</v>
      </c>
      <c r="H153" s="134">
        <v>700</v>
      </c>
      <c r="I153" s="134">
        <v>1</v>
      </c>
      <c r="J153" s="134">
        <f t="shared" si="14"/>
        <v>18</v>
      </c>
      <c r="M153" s="129">
        <f>G153</f>
        <v>18</v>
      </c>
    </row>
    <row r="154" spans="1:15" x14ac:dyDescent="0.25">
      <c r="A154" s="129" t="s">
        <v>238</v>
      </c>
      <c r="B154" s="130">
        <v>8</v>
      </c>
      <c r="C154" s="122" t="s">
        <v>231</v>
      </c>
      <c r="D154" s="129">
        <v>1</v>
      </c>
      <c r="G154" s="129">
        <f t="shared" si="15"/>
        <v>18</v>
      </c>
      <c r="H154" s="134">
        <v>900</v>
      </c>
      <c r="I154" s="134">
        <v>1.36</v>
      </c>
      <c r="J154" s="134">
        <f t="shared" si="14"/>
        <v>24.48</v>
      </c>
    </row>
    <row r="155" spans="1:15" x14ac:dyDescent="0.25">
      <c r="A155" s="129" t="s">
        <v>238</v>
      </c>
      <c r="B155" s="130">
        <v>8</v>
      </c>
      <c r="C155" s="129" t="str">
        <f>'8 клас_ЕМА'!B12</f>
        <v>Информационни технологии</v>
      </c>
      <c r="D155" s="129">
        <f>'8 клас_ЕМА'!C12</f>
        <v>1</v>
      </c>
      <c r="E155" s="129">
        <f>'8 клас_ЕМА'!D12</f>
        <v>1</v>
      </c>
      <c r="G155" s="129">
        <f t="shared" si="15"/>
        <v>36</v>
      </c>
      <c r="H155" s="134">
        <v>648</v>
      </c>
      <c r="I155" s="134">
        <v>1.08</v>
      </c>
      <c r="J155" s="134">
        <f t="shared" si="14"/>
        <v>38.880000000000003</v>
      </c>
      <c r="M155" s="129">
        <f>G155</f>
        <v>36</v>
      </c>
    </row>
    <row r="156" spans="1:15" x14ac:dyDescent="0.25">
      <c r="A156" s="129" t="s">
        <v>238</v>
      </c>
      <c r="B156" s="130">
        <v>9</v>
      </c>
      <c r="C156" s="129" t="str">
        <f>'9 клас_тЛВ'!B13</f>
        <v>Информационни технологии</v>
      </c>
      <c r="D156" s="129">
        <f>'9 клас_тЛВ'!C13</f>
        <v>1</v>
      </c>
      <c r="E156" s="129">
        <f>'9 клас_тЛВ'!D13</f>
        <v>1</v>
      </c>
      <c r="G156" s="129">
        <f t="shared" si="15"/>
        <v>36</v>
      </c>
      <c r="H156" s="134">
        <v>648</v>
      </c>
      <c r="I156" s="134">
        <v>1.08</v>
      </c>
      <c r="J156" s="134">
        <f t="shared" si="14"/>
        <v>38.880000000000003</v>
      </c>
      <c r="L156" s="129">
        <f>G156</f>
        <v>36</v>
      </c>
    </row>
    <row r="157" spans="1:15" x14ac:dyDescent="0.25">
      <c r="A157" s="129" t="s">
        <v>238</v>
      </c>
      <c r="B157" s="130">
        <v>10</v>
      </c>
      <c r="C157" s="129" t="str">
        <f>'10 клас_ХС'!B13</f>
        <v>Информационни технологии</v>
      </c>
      <c r="D157" s="129">
        <f>'10 клас_ХС'!C13</f>
        <v>0</v>
      </c>
      <c r="E157" s="129">
        <f>'10 клас_ХС'!D13</f>
        <v>1</v>
      </c>
      <c r="G157" s="129">
        <f t="shared" si="15"/>
        <v>18</v>
      </c>
      <c r="H157" s="134">
        <v>648</v>
      </c>
      <c r="I157" s="134">
        <v>1.08</v>
      </c>
      <c r="J157" s="134">
        <f t="shared" si="14"/>
        <v>19.440000000000001</v>
      </c>
      <c r="M157" s="129">
        <f>G157</f>
        <v>18</v>
      </c>
    </row>
    <row r="158" spans="1:15" x14ac:dyDescent="0.25">
      <c r="A158" s="129" t="s">
        <v>238</v>
      </c>
      <c r="B158" s="130">
        <v>3</v>
      </c>
      <c r="C158" s="129" t="str">
        <f>'3 клас '!B12</f>
        <v>Компютърно моделиране</v>
      </c>
      <c r="D158" s="129">
        <f>'3 клас '!C12</f>
        <v>1</v>
      </c>
      <c r="E158" s="129">
        <f>'3 клас '!D12</f>
        <v>1</v>
      </c>
      <c r="G158" s="129">
        <f>$D158*$D$2+$E158*14</f>
        <v>32</v>
      </c>
      <c r="H158" s="134">
        <v>648</v>
      </c>
      <c r="I158" s="134">
        <v>1.08</v>
      </c>
      <c r="J158" s="134">
        <f t="shared" si="14"/>
        <v>34.56</v>
      </c>
      <c r="L158" s="129">
        <f t="shared" ref="L158:L164" si="16">G158</f>
        <v>32</v>
      </c>
    </row>
    <row r="159" spans="1:15" x14ac:dyDescent="0.25">
      <c r="A159" s="129" t="s">
        <v>238</v>
      </c>
      <c r="B159" s="130">
        <v>5</v>
      </c>
      <c r="C159" s="129" t="s">
        <v>36</v>
      </c>
      <c r="D159" s="129">
        <v>1.5</v>
      </c>
      <c r="E159" s="129">
        <v>1.5</v>
      </c>
      <c r="G159" s="129">
        <f>$D159*$D$2+$E159*16</f>
        <v>51</v>
      </c>
      <c r="H159" s="134">
        <v>648</v>
      </c>
      <c r="I159" s="134">
        <v>1.08</v>
      </c>
      <c r="J159" s="134">
        <f t="shared" si="14"/>
        <v>55.080000000000005</v>
      </c>
      <c r="L159" s="129">
        <f t="shared" si="16"/>
        <v>51</v>
      </c>
    </row>
    <row r="160" spans="1:15" x14ac:dyDescent="0.25">
      <c r="A160" s="129" t="s">
        <v>238</v>
      </c>
      <c r="B160" s="130">
        <v>6</v>
      </c>
      <c r="C160" s="129" t="str">
        <f>'6 клас '!B12</f>
        <v>Компютърно моделиране и информационни технологии</v>
      </c>
      <c r="D160" s="129">
        <v>1.5</v>
      </c>
      <c r="E160" s="129">
        <v>1.5</v>
      </c>
      <c r="G160" s="129">
        <f>$D160*$D$2+$E160*16</f>
        <v>51</v>
      </c>
      <c r="H160" s="134">
        <v>648</v>
      </c>
      <c r="I160" s="134">
        <v>1.08</v>
      </c>
      <c r="J160" s="134">
        <f t="shared" si="14"/>
        <v>55.080000000000005</v>
      </c>
      <c r="L160" s="129">
        <f t="shared" si="16"/>
        <v>51</v>
      </c>
    </row>
    <row r="161" spans="1:16" x14ac:dyDescent="0.25">
      <c r="A161" s="129" t="s">
        <v>238</v>
      </c>
      <c r="B161" s="130">
        <v>7</v>
      </c>
      <c r="C161" s="129" t="str">
        <f>'7 клас '!B12</f>
        <v>Компютърно моделиране и информационни технологии</v>
      </c>
      <c r="D161" s="129">
        <v>1.5</v>
      </c>
      <c r="E161" s="129">
        <v>1.5</v>
      </c>
      <c r="G161" s="129">
        <f>$D161*$D$2+$E161*18</f>
        <v>54</v>
      </c>
      <c r="H161" s="134">
        <v>648</v>
      </c>
      <c r="I161" s="134">
        <v>1.08</v>
      </c>
      <c r="J161" s="134">
        <f t="shared" si="14"/>
        <v>58.320000000000007</v>
      </c>
      <c r="L161" s="129">
        <f t="shared" si="16"/>
        <v>54</v>
      </c>
    </row>
    <row r="162" spans="1:16" x14ac:dyDescent="0.25">
      <c r="A162" s="129" t="s">
        <v>238</v>
      </c>
      <c r="B162" s="130">
        <v>5</v>
      </c>
      <c r="C162" s="129" t="str">
        <f>'5 клас'!B18</f>
        <v>Технологии и предприемачество</v>
      </c>
      <c r="D162" s="129">
        <v>1.5</v>
      </c>
      <c r="E162" s="129">
        <v>1.5</v>
      </c>
      <c r="G162" s="129">
        <f>$D162*$D$2+$E162*16</f>
        <v>51</v>
      </c>
      <c r="H162" s="134">
        <v>700</v>
      </c>
      <c r="I162" s="134">
        <v>1</v>
      </c>
      <c r="J162" s="134">
        <f t="shared" si="14"/>
        <v>51</v>
      </c>
      <c r="L162" s="129">
        <f t="shared" si="16"/>
        <v>51</v>
      </c>
    </row>
    <row r="163" spans="1:16" x14ac:dyDescent="0.25">
      <c r="A163" s="129" t="s">
        <v>238</v>
      </c>
      <c r="B163" s="130">
        <v>6</v>
      </c>
      <c r="C163" s="129" t="str">
        <f>'6 клас '!B18</f>
        <v>Технологии и предприемачество</v>
      </c>
      <c r="D163" s="129">
        <v>1.5</v>
      </c>
      <c r="E163" s="129">
        <v>1.5</v>
      </c>
      <c r="G163" s="129">
        <f>$D163*$D$2+$E163*16</f>
        <v>51</v>
      </c>
      <c r="H163" s="134">
        <v>700</v>
      </c>
      <c r="I163" s="134">
        <v>1</v>
      </c>
      <c r="J163" s="134">
        <f t="shared" si="14"/>
        <v>51</v>
      </c>
      <c r="L163" s="129">
        <f t="shared" si="16"/>
        <v>51</v>
      </c>
    </row>
    <row r="164" spans="1:16" x14ac:dyDescent="0.25">
      <c r="A164" s="129" t="s">
        <v>238</v>
      </c>
      <c r="B164" s="129">
        <v>7</v>
      </c>
      <c r="C164" s="129" t="str">
        <f>'7 клас '!B20</f>
        <v>Технологии и предприемачество</v>
      </c>
      <c r="D164" s="129">
        <f>'7 клас '!C20</f>
        <v>1</v>
      </c>
      <c r="E164" s="129">
        <f>'7 клас '!D20</f>
        <v>1</v>
      </c>
      <c r="G164" s="129">
        <f>$D164*$D$2+$E164*18</f>
        <v>36</v>
      </c>
      <c r="H164" s="134">
        <v>700</v>
      </c>
      <c r="I164" s="134">
        <v>1</v>
      </c>
      <c r="J164" s="134">
        <f t="shared" si="14"/>
        <v>36</v>
      </c>
      <c r="L164" s="129">
        <f t="shared" si="16"/>
        <v>36</v>
      </c>
    </row>
    <row r="165" spans="1:16" x14ac:dyDescent="0.25">
      <c r="A165" s="129" t="s">
        <v>238</v>
      </c>
      <c r="B165" s="130">
        <v>8</v>
      </c>
      <c r="C165" s="129" t="str">
        <f>'8 клас_ЕМА'!B24</f>
        <v>Предприемачество</v>
      </c>
      <c r="D165" s="129">
        <f>'8 клас_ЕМА'!C24</f>
        <v>1</v>
      </c>
      <c r="E165" s="129">
        <f>'8 клас_ЕМА'!D24</f>
        <v>1</v>
      </c>
      <c r="G165" s="129">
        <f>$D165*$D$2+$E165*18</f>
        <v>36</v>
      </c>
      <c r="H165" s="134">
        <v>648</v>
      </c>
      <c r="I165" s="134">
        <v>1.08</v>
      </c>
      <c r="J165" s="134">
        <f t="shared" si="14"/>
        <v>38.880000000000003</v>
      </c>
      <c r="M165" s="129">
        <f>G165</f>
        <v>36</v>
      </c>
    </row>
    <row r="166" spans="1:16" x14ac:dyDescent="0.25">
      <c r="B166" s="121"/>
      <c r="J166" s="139">
        <f>SUM(J148:J165)</f>
        <v>745.6</v>
      </c>
      <c r="K166" s="139">
        <f>J166-700</f>
        <v>45.600000000000023</v>
      </c>
      <c r="L166" s="139">
        <f>SUM(L148:L165)</f>
        <v>570</v>
      </c>
      <c r="M166" s="139">
        <f>SUM(M148:M165)</f>
        <v>126</v>
      </c>
    </row>
    <row r="167" spans="1:16" x14ac:dyDescent="0.25">
      <c r="B167" s="130">
        <v>5</v>
      </c>
      <c r="C167" s="129" t="str">
        <f>'5 клас'!B16</f>
        <v>Музика</v>
      </c>
      <c r="D167" s="129">
        <f>'5 клас'!C16</f>
        <v>2</v>
      </c>
      <c r="E167" s="129">
        <f>'5 клас'!D16</f>
        <v>2</v>
      </c>
      <c r="G167" s="129">
        <f>$D167*$D$2+$E167*16</f>
        <v>68</v>
      </c>
      <c r="H167" s="134">
        <v>700</v>
      </c>
      <c r="L167" s="129">
        <f>G167</f>
        <v>68</v>
      </c>
    </row>
    <row r="168" spans="1:16" x14ac:dyDescent="0.25">
      <c r="B168" s="130">
        <v>6</v>
      </c>
      <c r="C168" s="129" t="str">
        <f>'6 клас '!B16</f>
        <v>Музика</v>
      </c>
      <c r="D168" s="129">
        <f>'6 клас '!C16</f>
        <v>2</v>
      </c>
      <c r="E168" s="129">
        <f>'6 клас '!D16</f>
        <v>2</v>
      </c>
      <c r="G168" s="129">
        <f>$D168*$D$2+$E168*16</f>
        <v>68</v>
      </c>
      <c r="H168" s="134">
        <v>700</v>
      </c>
      <c r="L168" s="129">
        <f>G168</f>
        <v>68</v>
      </c>
    </row>
    <row r="169" spans="1:16" x14ac:dyDescent="0.25">
      <c r="B169" s="130">
        <v>7</v>
      </c>
      <c r="C169" s="129" t="str">
        <f>'7 клас '!B18</f>
        <v>Музика</v>
      </c>
      <c r="D169" s="129">
        <f>'7 клас '!C18</f>
        <v>2</v>
      </c>
      <c r="E169" s="129">
        <f>'7 клас '!D18</f>
        <v>1</v>
      </c>
      <c r="G169" s="129">
        <f>$D169*$D$2+$E169*18</f>
        <v>54</v>
      </c>
      <c r="H169" s="134">
        <v>700</v>
      </c>
      <c r="L169" s="129">
        <f>G169</f>
        <v>54</v>
      </c>
    </row>
    <row r="170" spans="1:16" x14ac:dyDescent="0.25">
      <c r="B170" s="130">
        <v>8</v>
      </c>
      <c r="C170" s="129" t="str">
        <f>'8 клас_ЕМА'!B19</f>
        <v>Музика</v>
      </c>
      <c r="D170" s="129">
        <f>'8 клас_ЕМА'!C19</f>
        <v>1</v>
      </c>
      <c r="E170" s="129">
        <f>'8 клас_ЕМА'!D19</f>
        <v>0</v>
      </c>
      <c r="G170" s="129">
        <f>$D170*$D$2+$E170*18</f>
        <v>18</v>
      </c>
      <c r="H170" s="134">
        <v>700</v>
      </c>
      <c r="M170" s="129">
        <f>G170</f>
        <v>18</v>
      </c>
    </row>
    <row r="171" spans="1:16" x14ac:dyDescent="0.25">
      <c r="B171" s="130">
        <v>9</v>
      </c>
      <c r="C171" s="129" t="str">
        <f>'9 клас_тЛВ'!B20</f>
        <v>Музика</v>
      </c>
      <c r="D171" s="129">
        <f>'9 клас_тЛВ'!C20</f>
        <v>1</v>
      </c>
      <c r="E171" s="129">
        <f>'9 клас_тЛВ'!D20</f>
        <v>0</v>
      </c>
      <c r="G171" s="129">
        <f>$D171*$D$2+$E171*18</f>
        <v>18</v>
      </c>
      <c r="H171" s="134">
        <v>700</v>
      </c>
      <c r="L171" s="129">
        <f>G171</f>
        <v>18</v>
      </c>
    </row>
    <row r="172" spans="1:16" x14ac:dyDescent="0.25">
      <c r="B172" s="130">
        <v>10</v>
      </c>
      <c r="C172" s="129" t="str">
        <f>'10 клас_ХС'!B20</f>
        <v>Музика</v>
      </c>
      <c r="D172" s="129">
        <f>'10 клас_ХС'!C20</f>
        <v>1</v>
      </c>
      <c r="E172" s="129">
        <f>'10 клас_ХС'!D20</f>
        <v>0</v>
      </c>
      <c r="G172" s="129">
        <f>$D172*$D$2+$E172*18</f>
        <v>18</v>
      </c>
      <c r="H172" s="134">
        <v>700</v>
      </c>
      <c r="M172" s="129">
        <f>G172</f>
        <v>18</v>
      </c>
      <c r="O172" s="129" t="s">
        <v>124</v>
      </c>
      <c r="P172" s="129">
        <f>SUM(G146:G148,G159,E163,G164:G170,G172:G173)</f>
        <v>490.5</v>
      </c>
    </row>
    <row r="173" spans="1:16" x14ac:dyDescent="0.25">
      <c r="B173" s="129">
        <v>9</v>
      </c>
      <c r="C173" s="129" t="str">
        <f>'9 клас_тЛВ'!B25</f>
        <v>Здравосливни и безопасни условия на труд</v>
      </c>
      <c r="D173" s="129">
        <f>'9 клас_тЛВ'!C25</f>
        <v>1</v>
      </c>
      <c r="E173" s="129">
        <f>'9 клас_тЛВ'!D25</f>
        <v>0</v>
      </c>
      <c r="G173" s="129">
        <f>$D173*$D$2+$E173*18</f>
        <v>18</v>
      </c>
      <c r="H173" s="134">
        <v>648</v>
      </c>
      <c r="L173" s="129">
        <f>G173</f>
        <v>18</v>
      </c>
    </row>
    <row r="175" spans="1:16" x14ac:dyDescent="0.25">
      <c r="A175" s="129" t="s">
        <v>257</v>
      </c>
      <c r="B175" s="129">
        <v>10</v>
      </c>
      <c r="C175" s="129" t="s">
        <v>256</v>
      </c>
      <c r="D175" s="129">
        <v>4</v>
      </c>
      <c r="E175" s="129">
        <v>3</v>
      </c>
      <c r="G175" s="129">
        <f>$D175*$D$2+$E175*18</f>
        <v>126</v>
      </c>
      <c r="H175" s="134">
        <v>840</v>
      </c>
      <c r="I175" s="134">
        <v>1</v>
      </c>
      <c r="J175" s="134">
        <f>G175*I175</f>
        <v>126</v>
      </c>
      <c r="M175" s="129">
        <f>G175</f>
        <v>126</v>
      </c>
    </row>
    <row r="176" spans="1:16" x14ac:dyDescent="0.25">
      <c r="A176" s="129" t="s">
        <v>257</v>
      </c>
      <c r="B176" s="129">
        <v>10</v>
      </c>
      <c r="C176" s="129" t="s">
        <v>109</v>
      </c>
      <c r="F176" s="129">
        <v>32</v>
      </c>
      <c r="G176" s="129">
        <f>F176*2</f>
        <v>64</v>
      </c>
      <c r="H176" s="134">
        <v>840</v>
      </c>
      <c r="I176" s="134">
        <v>1</v>
      </c>
      <c r="J176" s="134">
        <f>G176*I176</f>
        <v>64</v>
      </c>
      <c r="M176" s="129">
        <f>G176</f>
        <v>64</v>
      </c>
    </row>
    <row r="177" spans="1:13" x14ac:dyDescent="0.25">
      <c r="A177" s="129" t="s">
        <v>257</v>
      </c>
      <c r="B177" s="129">
        <v>10</v>
      </c>
      <c r="C177" s="129" t="s">
        <v>84</v>
      </c>
      <c r="D177" s="129">
        <v>1</v>
      </c>
      <c r="E177" s="129">
        <v>1</v>
      </c>
      <c r="G177" s="129">
        <f>$D177*$D$2+$E177*18</f>
        <v>36</v>
      </c>
      <c r="H177" s="134">
        <v>840</v>
      </c>
      <c r="I177" s="134">
        <v>1</v>
      </c>
      <c r="J177" s="134">
        <f>G177*I177</f>
        <v>36</v>
      </c>
      <c r="M177" s="129">
        <f>G177</f>
        <v>36</v>
      </c>
    </row>
    <row r="178" spans="1:13" x14ac:dyDescent="0.25">
      <c r="J178" s="139">
        <f>SUM(J175:J177)</f>
        <v>226</v>
      </c>
      <c r="K178" s="139"/>
      <c r="L178" s="139"/>
      <c r="M178" s="139">
        <f>SUM(M175:M177)</f>
        <v>226</v>
      </c>
    </row>
  </sheetData>
  <autoFilter ref="A4:M173">
    <sortState ref="A5:K166">
      <sortCondition ref="A4:A166"/>
    </sortState>
  </autoFilter>
  <mergeCells count="11">
    <mergeCell ref="H1:H3"/>
    <mergeCell ref="L1:L3"/>
    <mergeCell ref="M1:M3"/>
    <mergeCell ref="D3:F3"/>
    <mergeCell ref="I1:I3"/>
    <mergeCell ref="J1:J3"/>
    <mergeCell ref="A1:A3"/>
    <mergeCell ref="B1:B3"/>
    <mergeCell ref="C1:C3"/>
    <mergeCell ref="D1:F1"/>
    <mergeCell ref="G1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5" sqref="A5"/>
    </sheetView>
  </sheetViews>
  <sheetFormatPr defaultRowHeight="15" x14ac:dyDescent="0.25"/>
  <sheetData>
    <row r="1" spans="1:8" x14ac:dyDescent="0.25">
      <c r="A1" t="str">
        <f>'5-12 OOP'!A79</f>
        <v>РТ</v>
      </c>
      <c r="B1">
        <f>'5-12 OOP'!B79</f>
        <v>8</v>
      </c>
      <c r="C1" t="str">
        <f>'5-12 OOP'!C79</f>
        <v>Физика и астрономия</v>
      </c>
      <c r="D1">
        <f>'5-12 OOP'!D79</f>
        <v>1.5</v>
      </c>
      <c r="E1">
        <f>'5-12 OOP'!E79</f>
        <v>1.5</v>
      </c>
      <c r="F1">
        <f>'5-12 OOP'!F79</f>
        <v>0</v>
      </c>
      <c r="G1">
        <f>'5-12 OOP'!G79</f>
        <v>54</v>
      </c>
      <c r="H1">
        <f>'5-12 OOP'!H79</f>
        <v>0</v>
      </c>
    </row>
    <row r="2" spans="1:8" x14ac:dyDescent="0.25">
      <c r="A2" t="str">
        <f>'5-12 OOP'!A80</f>
        <v>РТ</v>
      </c>
      <c r="B2">
        <f>'5-12 OOP'!B80</f>
        <v>9</v>
      </c>
      <c r="C2" t="str">
        <f>'5-12 OOP'!C80</f>
        <v>Физика и астрономия</v>
      </c>
      <c r="D2">
        <f>'5-12 OOP'!D80</f>
        <v>1</v>
      </c>
      <c r="E2">
        <f>'5-12 OOP'!E80</f>
        <v>1</v>
      </c>
      <c r="F2">
        <f>'5-12 OOP'!F80</f>
        <v>0</v>
      </c>
      <c r="G2">
        <f>'5-12 OOP'!G80</f>
        <v>36</v>
      </c>
      <c r="H2">
        <f>'5-12 OOP'!H80</f>
        <v>0</v>
      </c>
    </row>
    <row r="3" spans="1:8" x14ac:dyDescent="0.25">
      <c r="A3" t="str">
        <f>'5-12 OOP'!A81</f>
        <v>РТ</v>
      </c>
      <c r="B3">
        <f>'5-12 OOP'!B81</f>
        <v>10</v>
      </c>
      <c r="C3" t="str">
        <f>'5-12 OOP'!C81</f>
        <v>Физика и астрономия</v>
      </c>
      <c r="D3">
        <f>'5-12 OOP'!D81</f>
        <v>2</v>
      </c>
      <c r="E3">
        <f>'5-12 OOP'!E81</f>
        <v>2</v>
      </c>
      <c r="F3">
        <f>'5-12 OOP'!F81</f>
        <v>0</v>
      </c>
      <c r="G3">
        <f>'5-12 OOP'!G81</f>
        <v>72</v>
      </c>
      <c r="H3">
        <f>'5-12 OOP'!H81</f>
        <v>0</v>
      </c>
    </row>
    <row r="4" spans="1:8" x14ac:dyDescent="0.25">
      <c r="A4" t="str">
        <f>'5-12 OOP'!A82</f>
        <v>РТ</v>
      </c>
      <c r="B4">
        <f>'5-12 OOP'!B82</f>
        <v>7</v>
      </c>
      <c r="C4" t="str">
        <f>'5-12 OOP'!C82</f>
        <v xml:space="preserve">Физика и астрономия </v>
      </c>
      <c r="D4">
        <f>'5-12 OOP'!D82</f>
        <v>1.5</v>
      </c>
      <c r="E4">
        <f>'5-12 OOP'!E82</f>
        <v>1.5</v>
      </c>
      <c r="F4">
        <f>'5-12 OOP'!F82</f>
        <v>0</v>
      </c>
      <c r="G4">
        <f>'5-12 OOP'!G82</f>
        <v>54</v>
      </c>
      <c r="H4">
        <f>'5-12 OOP'!H82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E9" sqref="E9"/>
    </sheetView>
  </sheetViews>
  <sheetFormatPr defaultRowHeight="15" x14ac:dyDescent="0.25"/>
  <cols>
    <col min="2" max="2" width="3.140625" bestFit="1" customWidth="1"/>
    <col min="3" max="3" width="45" bestFit="1" customWidth="1"/>
  </cols>
  <sheetData>
    <row r="1" spans="1:11" x14ac:dyDescent="0.25">
      <c r="A1" s="198" t="s">
        <v>234</v>
      </c>
      <c r="B1" s="150" t="s">
        <v>2</v>
      </c>
      <c r="C1" s="150" t="s">
        <v>3</v>
      </c>
      <c r="D1" s="194" t="s">
        <v>4</v>
      </c>
      <c r="E1" s="148"/>
      <c r="F1" s="149"/>
      <c r="G1" s="195" t="s">
        <v>5</v>
      </c>
      <c r="H1" s="196" t="s">
        <v>223</v>
      </c>
      <c r="I1" s="196" t="s">
        <v>224</v>
      </c>
      <c r="J1" s="196" t="s">
        <v>226</v>
      </c>
      <c r="K1" s="196" t="s">
        <v>225</v>
      </c>
    </row>
    <row r="2" spans="1:11" x14ac:dyDescent="0.25">
      <c r="A2" s="198"/>
      <c r="B2" s="151"/>
      <c r="C2" s="151"/>
      <c r="D2" s="2">
        <v>18</v>
      </c>
      <c r="E2" s="2" t="s">
        <v>222</v>
      </c>
      <c r="F2" s="2">
        <v>2</v>
      </c>
      <c r="G2" s="151"/>
      <c r="H2" s="196"/>
      <c r="I2" s="196"/>
      <c r="J2" s="196"/>
      <c r="K2" s="196"/>
    </row>
    <row r="3" spans="1:11" x14ac:dyDescent="0.25">
      <c r="A3" s="199"/>
      <c r="B3" s="152"/>
      <c r="C3" s="152"/>
      <c r="D3" s="194" t="s">
        <v>6</v>
      </c>
      <c r="E3" s="148"/>
      <c r="F3" s="149"/>
      <c r="G3" s="152"/>
      <c r="H3" s="197"/>
      <c r="I3" s="197"/>
      <c r="J3" s="197"/>
      <c r="K3" s="197"/>
    </row>
    <row r="4" spans="1:11" x14ac:dyDescent="0.25">
      <c r="A4" s="47"/>
      <c r="B4" s="47">
        <v>1</v>
      </c>
      <c r="C4" s="47">
        <v>2</v>
      </c>
      <c r="D4" s="47">
        <v>3</v>
      </c>
      <c r="E4" s="47">
        <v>4</v>
      </c>
      <c r="F4" s="47">
        <v>5</v>
      </c>
      <c r="G4" s="47">
        <v>6</v>
      </c>
      <c r="H4" s="47">
        <v>7</v>
      </c>
      <c r="I4" s="47">
        <v>8</v>
      </c>
      <c r="J4" s="47">
        <v>9</v>
      </c>
      <c r="K4" s="47">
        <v>10</v>
      </c>
    </row>
  </sheetData>
  <mergeCells count="10">
    <mergeCell ref="I1:I3"/>
    <mergeCell ref="J1:J3"/>
    <mergeCell ref="K1:K3"/>
    <mergeCell ref="D3:F3"/>
    <mergeCell ref="A1:A3"/>
    <mergeCell ref="B1:B3"/>
    <mergeCell ref="C1:C3"/>
    <mergeCell ref="D1:F1"/>
    <mergeCell ref="G1:G3"/>
    <mergeCell ref="H1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0"/>
  <sheetViews>
    <sheetView topLeftCell="A28" workbookViewId="0">
      <selection activeCell="Q43" sqref="Q43"/>
    </sheetView>
  </sheetViews>
  <sheetFormatPr defaultColWidth="8.85546875" defaultRowHeight="15" x14ac:dyDescent="0.25"/>
  <cols>
    <col min="1" max="1" width="17.5703125" style="64" bestFit="1" customWidth="1"/>
    <col min="2" max="5" width="8.85546875" style="64"/>
    <col min="6" max="6" width="6.5703125" style="64" bestFit="1" customWidth="1"/>
    <col min="7" max="7" width="4.42578125" style="64" bestFit="1" customWidth="1"/>
    <col min="8" max="8" width="6" style="64" bestFit="1" customWidth="1"/>
    <col min="9" max="16384" width="8.85546875" style="64"/>
  </cols>
  <sheetData>
    <row r="1" spans="1:9" x14ac:dyDescent="0.25">
      <c r="A1" s="66" t="s">
        <v>134</v>
      </c>
      <c r="B1" s="66" t="s">
        <v>169</v>
      </c>
      <c r="C1" s="66" t="s">
        <v>170</v>
      </c>
      <c r="D1" s="66" t="s">
        <v>171</v>
      </c>
      <c r="E1" s="67" t="s">
        <v>125</v>
      </c>
      <c r="F1" s="67" t="s">
        <v>172</v>
      </c>
      <c r="G1" s="67" t="s">
        <v>173</v>
      </c>
      <c r="H1" s="66"/>
      <c r="I1" s="67" t="s">
        <v>174</v>
      </c>
    </row>
    <row r="2" spans="1:9" x14ac:dyDescent="0.25">
      <c r="A2" s="66" t="s">
        <v>123</v>
      </c>
      <c r="B2" s="66">
        <f>SUM('2526'!E28:E29,'2526'!E37,'2526'!E39,'2526'!E41,'2526'!E43,'2526'!E45)</f>
        <v>1001</v>
      </c>
      <c r="C2" s="66">
        <f>SUM('2526'!E30,'2526'!E38,'2526'!E40,'2526'!E42,C32)</f>
        <v>168</v>
      </c>
      <c r="D2" s="66">
        <f>'2526'!E44</f>
        <v>72</v>
      </c>
      <c r="E2" s="66">
        <f t="shared" ref="E2:E8" si="0">SUM(B2:D2)</f>
        <v>1241</v>
      </c>
      <c r="F2" s="64">
        <v>648</v>
      </c>
      <c r="G2" s="68">
        <f>E2/F2</f>
        <v>1.9151234567901234</v>
      </c>
    </row>
    <row r="3" spans="1:9" ht="15.75" thickBot="1" x14ac:dyDescent="0.3">
      <c r="A3" s="69" t="s">
        <v>175</v>
      </c>
      <c r="B3" s="69">
        <f>SUM('2526'!E94:E105,'2526'!E107)</f>
        <v>1324</v>
      </c>
      <c r="C3" s="69"/>
      <c r="D3" s="69">
        <v>54</v>
      </c>
      <c r="E3" s="69">
        <f t="shared" si="0"/>
        <v>1378</v>
      </c>
      <c r="F3" s="64">
        <v>648</v>
      </c>
      <c r="G3" s="68">
        <f t="shared" ref="G3:G37" si="1">E3/F3</f>
        <v>2.1265432098765431</v>
      </c>
    </row>
    <row r="4" spans="1:9" x14ac:dyDescent="0.25">
      <c r="A4" s="70" t="s">
        <v>176</v>
      </c>
      <c r="B4" s="71">
        <f>SUM('2526'!E77:E80,'2526'!E82)</f>
        <v>352</v>
      </c>
      <c r="C4" s="71"/>
      <c r="D4" s="71">
        <v>36</v>
      </c>
      <c r="E4" s="71">
        <f t="shared" si="0"/>
        <v>388</v>
      </c>
      <c r="F4" s="72">
        <v>684</v>
      </c>
      <c r="G4" s="73">
        <f t="shared" si="1"/>
        <v>0.56725146198830412</v>
      </c>
      <c r="H4" s="204">
        <f>SUM(E4:E7)</f>
        <v>646</v>
      </c>
    </row>
    <row r="5" spans="1:9" x14ac:dyDescent="0.25">
      <c r="A5" s="74" t="s">
        <v>177</v>
      </c>
      <c r="B5" s="66">
        <f>SUM('2526'!E193:E195)</f>
        <v>72</v>
      </c>
      <c r="C5" s="66"/>
      <c r="D5" s="66"/>
      <c r="E5" s="66">
        <f t="shared" si="0"/>
        <v>72</v>
      </c>
      <c r="F5" s="64">
        <v>684</v>
      </c>
      <c r="G5" s="68">
        <f t="shared" si="1"/>
        <v>0.10526315789473684</v>
      </c>
      <c r="H5" s="205"/>
    </row>
    <row r="6" spans="1:9" x14ac:dyDescent="0.25">
      <c r="A6" s="74" t="s">
        <v>178</v>
      </c>
      <c r="B6" s="66">
        <f>SUM('2526'!E53:E54)</f>
        <v>65</v>
      </c>
      <c r="C6" s="66"/>
      <c r="D6" s="66"/>
      <c r="E6" s="66">
        <f t="shared" si="0"/>
        <v>65</v>
      </c>
      <c r="F6" s="64">
        <v>684</v>
      </c>
      <c r="G6" s="68">
        <f t="shared" si="1"/>
        <v>9.5029239766081866E-2</v>
      </c>
      <c r="H6" s="205"/>
    </row>
    <row r="7" spans="1:9" ht="15.75" thickBot="1" x14ac:dyDescent="0.3">
      <c r="A7" s="75" t="s">
        <v>179</v>
      </c>
      <c r="B7" s="76"/>
      <c r="C7" s="76">
        <f>SUM('2526'!E200:E202)</f>
        <v>121</v>
      </c>
      <c r="E7" s="76">
        <f>SUM(B7:C7)</f>
        <v>121</v>
      </c>
      <c r="F7" s="77">
        <v>700</v>
      </c>
      <c r="G7" s="78">
        <f t="shared" si="1"/>
        <v>0.17285714285714285</v>
      </c>
      <c r="H7" s="206"/>
    </row>
    <row r="8" spans="1:9" ht="15.75" thickBot="1" x14ac:dyDescent="0.3">
      <c r="A8" s="79" t="s">
        <v>180</v>
      </c>
      <c r="B8" s="79">
        <f>SUM('2526'!E47:E50,'2526'!E52)</f>
        <v>280</v>
      </c>
      <c r="C8" s="79"/>
      <c r="D8" s="79">
        <v>18</v>
      </c>
      <c r="E8" s="79">
        <f t="shared" si="0"/>
        <v>298</v>
      </c>
      <c r="F8" s="80">
        <v>684</v>
      </c>
      <c r="G8" s="81">
        <f t="shared" si="1"/>
        <v>0.43567251461988304</v>
      </c>
      <c r="H8" s="82"/>
    </row>
    <row r="9" spans="1:9" ht="15.75" thickBot="1" x14ac:dyDescent="0.3">
      <c r="A9" s="97" t="s">
        <v>127</v>
      </c>
      <c r="B9" s="79"/>
      <c r="C9" s="79"/>
      <c r="D9" s="79"/>
      <c r="E9" s="79"/>
      <c r="F9" s="72">
        <v>648</v>
      </c>
      <c r="G9" s="73"/>
      <c r="H9" s="86"/>
    </row>
    <row r="10" spans="1:9" x14ac:dyDescent="0.25">
      <c r="A10" s="70" t="s">
        <v>181</v>
      </c>
      <c r="B10" s="71">
        <f>SUM('2526'!E219:E220)</f>
        <v>170</v>
      </c>
      <c r="C10" s="71"/>
      <c r="D10" s="71"/>
      <c r="E10" s="71">
        <f t="shared" ref="E10:E50" si="2">SUM(B10:D10)</f>
        <v>170</v>
      </c>
      <c r="F10" s="72">
        <v>684</v>
      </c>
      <c r="G10" s="73">
        <f t="shared" si="1"/>
        <v>0.24853801169590642</v>
      </c>
      <c r="H10" s="204">
        <f>SUM(E10:E12)</f>
        <v>503</v>
      </c>
    </row>
    <row r="11" spans="1:9" x14ac:dyDescent="0.25">
      <c r="A11" s="74" t="s">
        <v>182</v>
      </c>
      <c r="B11" s="66">
        <f>SUM('2526'!E18:E19,'2526'!E21)</f>
        <v>162</v>
      </c>
      <c r="C11" s="66"/>
      <c r="D11" s="66">
        <v>27</v>
      </c>
      <c r="E11" s="66">
        <f t="shared" si="2"/>
        <v>189</v>
      </c>
      <c r="F11" s="64">
        <v>684</v>
      </c>
      <c r="G11" s="68">
        <f t="shared" si="1"/>
        <v>0.27631578947368424</v>
      </c>
      <c r="H11" s="205"/>
    </row>
    <row r="12" spans="1:9" ht="15.75" thickBot="1" x14ac:dyDescent="0.3">
      <c r="A12" s="83" t="s">
        <v>183</v>
      </c>
      <c r="B12" s="69">
        <f>SUM('2526'!E196:E199)</f>
        <v>144</v>
      </c>
      <c r="C12" s="69"/>
      <c r="D12" s="69"/>
      <c r="E12" s="69">
        <f t="shared" si="2"/>
        <v>144</v>
      </c>
      <c r="F12" s="64">
        <v>684</v>
      </c>
      <c r="G12" s="68">
        <f t="shared" si="1"/>
        <v>0.21052631578947367</v>
      </c>
      <c r="H12" s="205"/>
    </row>
    <row r="13" spans="1:9" ht="15.75" thickBot="1" x14ac:dyDescent="0.3">
      <c r="A13" s="84" t="s">
        <v>184</v>
      </c>
      <c r="B13" s="85">
        <f>SUM('2526'!E177:E180)</f>
        <v>144</v>
      </c>
      <c r="C13" s="85"/>
      <c r="D13" s="85"/>
      <c r="E13" s="85">
        <f t="shared" si="2"/>
        <v>144</v>
      </c>
      <c r="F13" s="72">
        <v>684</v>
      </c>
      <c r="G13" s="73">
        <f t="shared" si="1"/>
        <v>0.21052631578947367</v>
      </c>
      <c r="H13" s="86"/>
    </row>
    <row r="14" spans="1:9" x14ac:dyDescent="0.25">
      <c r="A14" s="70" t="s">
        <v>185</v>
      </c>
      <c r="B14" s="71">
        <f>SUM('2526'!E182:E192)</f>
        <v>745</v>
      </c>
      <c r="C14" s="71"/>
      <c r="D14" s="71"/>
      <c r="E14" s="71">
        <f t="shared" si="2"/>
        <v>745</v>
      </c>
      <c r="F14" s="72">
        <v>700</v>
      </c>
      <c r="G14" s="73">
        <f t="shared" si="1"/>
        <v>1.0642857142857143</v>
      </c>
      <c r="H14" s="204">
        <f>SUM(E14:E16)</f>
        <v>986</v>
      </c>
    </row>
    <row r="15" spans="1:9" x14ac:dyDescent="0.25">
      <c r="A15" s="74" t="s">
        <v>186</v>
      </c>
      <c r="B15" s="66">
        <f>SUM('2526'!E114:E118)</f>
        <v>137</v>
      </c>
      <c r="C15" s="66"/>
      <c r="D15" s="66"/>
      <c r="E15" s="66">
        <f t="shared" si="2"/>
        <v>137</v>
      </c>
      <c r="F15" s="64">
        <v>700</v>
      </c>
      <c r="G15" s="68">
        <f t="shared" si="1"/>
        <v>0.1957142857142857</v>
      </c>
      <c r="H15" s="205"/>
    </row>
    <row r="16" spans="1:9" ht="15.75" thickBot="1" x14ac:dyDescent="0.3">
      <c r="A16" s="75" t="s">
        <v>187</v>
      </c>
      <c r="B16" s="76">
        <f>SUM('2526'!E123:E125)</f>
        <v>104</v>
      </c>
      <c r="C16" s="76"/>
      <c r="D16" s="76"/>
      <c r="E16" s="76">
        <f t="shared" si="2"/>
        <v>104</v>
      </c>
      <c r="F16" s="77">
        <v>700</v>
      </c>
      <c r="G16" s="78">
        <f t="shared" si="1"/>
        <v>0.14857142857142858</v>
      </c>
      <c r="H16" s="206"/>
      <c r="I16" s="64">
        <f>H14-F16</f>
        <v>286</v>
      </c>
    </row>
    <row r="17" spans="1:11" x14ac:dyDescent="0.25">
      <c r="A17" s="70" t="s">
        <v>188</v>
      </c>
      <c r="B17" s="71">
        <v>36</v>
      </c>
      <c r="C17" s="71"/>
      <c r="D17" s="71"/>
      <c r="E17" s="71">
        <f t="shared" si="2"/>
        <v>36</v>
      </c>
      <c r="F17" s="72">
        <v>648</v>
      </c>
      <c r="G17" s="73">
        <f t="shared" si="1"/>
        <v>5.5555555555555552E-2</v>
      </c>
      <c r="H17" s="204">
        <f>SUM(E17:E29)</f>
        <v>703</v>
      </c>
    </row>
    <row r="18" spans="1:11" x14ac:dyDescent="0.25">
      <c r="A18" s="74" t="s">
        <v>189</v>
      </c>
      <c r="B18" s="66">
        <v>20</v>
      </c>
      <c r="C18" s="66">
        <v>36</v>
      </c>
      <c r="D18" s="66"/>
      <c r="E18" s="66">
        <f t="shared" si="2"/>
        <v>56</v>
      </c>
      <c r="F18" s="64">
        <v>648</v>
      </c>
      <c r="G18" s="68">
        <f t="shared" si="1"/>
        <v>8.6419753086419748E-2</v>
      </c>
      <c r="H18" s="205"/>
    </row>
    <row r="19" spans="1:11" x14ac:dyDescent="0.25">
      <c r="A19" s="74" t="s">
        <v>190</v>
      </c>
      <c r="B19" s="66">
        <v>16</v>
      </c>
      <c r="C19" s="66">
        <v>36</v>
      </c>
      <c r="D19" s="66"/>
      <c r="E19" s="66">
        <f t="shared" si="2"/>
        <v>52</v>
      </c>
      <c r="F19" s="64">
        <v>840</v>
      </c>
      <c r="G19" s="68">
        <f>E19/F19</f>
        <v>6.1904761904761907E-2</v>
      </c>
      <c r="H19" s="205"/>
      <c r="J19" s="64">
        <v>840</v>
      </c>
      <c r="K19" s="68">
        <f>SUM(G19,G22,G27:G29)</f>
        <v>0.49047619047619045</v>
      </c>
    </row>
    <row r="20" spans="1:11" x14ac:dyDescent="0.25">
      <c r="A20" s="74" t="s">
        <v>191</v>
      </c>
      <c r="B20" s="66">
        <v>36</v>
      </c>
      <c r="C20" s="66"/>
      <c r="D20" s="66"/>
      <c r="E20" s="66">
        <f t="shared" si="2"/>
        <v>36</v>
      </c>
      <c r="F20" s="64">
        <v>648</v>
      </c>
      <c r="G20" s="68">
        <f t="shared" si="1"/>
        <v>5.5555555555555552E-2</v>
      </c>
      <c r="H20" s="205"/>
      <c r="J20" s="64">
        <v>648</v>
      </c>
      <c r="K20" s="68">
        <f>SUM(G17:G18,G20:G21,G23:G26)</f>
        <v>0.44907407407407407</v>
      </c>
    </row>
    <row r="21" spans="1:11" x14ac:dyDescent="0.25">
      <c r="A21" s="74" t="s">
        <v>192</v>
      </c>
      <c r="B21" s="66">
        <v>36</v>
      </c>
      <c r="C21" s="66"/>
      <c r="D21" s="66"/>
      <c r="E21" s="66">
        <f t="shared" si="2"/>
        <v>36</v>
      </c>
      <c r="F21" s="64">
        <v>648</v>
      </c>
      <c r="G21" s="68">
        <f t="shared" si="1"/>
        <v>5.5555555555555552E-2</v>
      </c>
      <c r="H21" s="205"/>
    </row>
    <row r="22" spans="1:11" x14ac:dyDescent="0.25">
      <c r="A22" s="74" t="s">
        <v>193</v>
      </c>
      <c r="B22" s="66">
        <v>116</v>
      </c>
      <c r="C22" s="66"/>
      <c r="D22" s="66"/>
      <c r="E22" s="66">
        <f t="shared" si="2"/>
        <v>116</v>
      </c>
      <c r="F22" s="64">
        <v>840</v>
      </c>
      <c r="G22" s="68">
        <f t="shared" si="1"/>
        <v>0.1380952380952381</v>
      </c>
      <c r="H22" s="205"/>
    </row>
    <row r="23" spans="1:11" x14ac:dyDescent="0.25">
      <c r="A23" s="74" t="s">
        <v>194</v>
      </c>
      <c r="B23" s="66">
        <v>11</v>
      </c>
      <c r="C23" s="66"/>
      <c r="D23" s="66"/>
      <c r="E23" s="66">
        <f t="shared" si="2"/>
        <v>11</v>
      </c>
      <c r="F23" s="64">
        <v>648</v>
      </c>
      <c r="G23" s="68">
        <f t="shared" si="1"/>
        <v>1.6975308641975308E-2</v>
      </c>
      <c r="H23" s="205"/>
    </row>
    <row r="24" spans="1:11" x14ac:dyDescent="0.25">
      <c r="A24" s="74" t="s">
        <v>195</v>
      </c>
      <c r="B24" s="66">
        <v>18</v>
      </c>
      <c r="C24" s="66">
        <v>29</v>
      </c>
      <c r="D24" s="66"/>
      <c r="E24" s="66">
        <f t="shared" si="2"/>
        <v>47</v>
      </c>
      <c r="F24" s="64">
        <v>648</v>
      </c>
      <c r="G24" s="68">
        <f t="shared" si="1"/>
        <v>7.2530864197530867E-2</v>
      </c>
      <c r="H24" s="205"/>
    </row>
    <row r="25" spans="1:11" x14ac:dyDescent="0.25">
      <c r="A25" s="74" t="s">
        <v>196</v>
      </c>
      <c r="B25" s="66">
        <v>36</v>
      </c>
      <c r="C25" s="66"/>
      <c r="D25" s="66"/>
      <c r="E25" s="66">
        <f t="shared" si="2"/>
        <v>36</v>
      </c>
      <c r="F25" s="64">
        <v>648</v>
      </c>
      <c r="G25" s="68">
        <f t="shared" si="1"/>
        <v>5.5555555555555552E-2</v>
      </c>
      <c r="H25" s="205"/>
    </row>
    <row r="26" spans="1:11" x14ac:dyDescent="0.25">
      <c r="A26" s="74" t="s">
        <v>197</v>
      </c>
      <c r="B26" s="66">
        <v>33</v>
      </c>
      <c r="C26" s="66"/>
      <c r="D26" s="66"/>
      <c r="E26" s="66">
        <f t="shared" si="2"/>
        <v>33</v>
      </c>
      <c r="F26" s="64">
        <v>648</v>
      </c>
      <c r="G26" s="68">
        <f t="shared" si="1"/>
        <v>5.0925925925925923E-2</v>
      </c>
      <c r="H26" s="205"/>
    </row>
    <row r="27" spans="1:11" x14ac:dyDescent="0.25">
      <c r="A27" s="74" t="s">
        <v>198</v>
      </c>
      <c r="B27" s="66">
        <v>149</v>
      </c>
      <c r="C27" s="66"/>
      <c r="D27" s="66"/>
      <c r="E27" s="66">
        <f t="shared" si="2"/>
        <v>149</v>
      </c>
      <c r="F27" s="64">
        <v>840</v>
      </c>
      <c r="G27" s="68">
        <f t="shared" si="1"/>
        <v>0.17738095238095239</v>
      </c>
      <c r="H27" s="205"/>
    </row>
    <row r="28" spans="1:11" x14ac:dyDescent="0.25">
      <c r="A28" s="74" t="s">
        <v>199</v>
      </c>
      <c r="B28" s="66">
        <v>64</v>
      </c>
      <c r="C28" s="66"/>
      <c r="D28" s="66"/>
      <c r="E28" s="66">
        <f t="shared" si="2"/>
        <v>64</v>
      </c>
      <c r="F28" s="64">
        <v>840</v>
      </c>
      <c r="G28" s="68">
        <f t="shared" si="1"/>
        <v>7.6190476190476197E-2</v>
      </c>
      <c r="H28" s="205"/>
    </row>
    <row r="29" spans="1:11" ht="15.75" thickBot="1" x14ac:dyDescent="0.3">
      <c r="A29" s="75" t="s">
        <v>200</v>
      </c>
      <c r="B29" s="76">
        <v>31</v>
      </c>
      <c r="C29" s="76"/>
      <c r="D29" s="76"/>
      <c r="E29" s="76">
        <f t="shared" si="2"/>
        <v>31</v>
      </c>
      <c r="F29" s="77">
        <v>840</v>
      </c>
      <c r="G29" s="78">
        <f t="shared" si="1"/>
        <v>3.6904761904761905E-2</v>
      </c>
      <c r="H29" s="206"/>
    </row>
    <row r="30" spans="1:11" ht="15.75" thickBot="1" x14ac:dyDescent="0.3">
      <c r="A30" s="79" t="s">
        <v>201</v>
      </c>
      <c r="B30" s="79">
        <v>64</v>
      </c>
      <c r="E30" s="79">
        <f t="shared" si="2"/>
        <v>64</v>
      </c>
      <c r="F30" s="64">
        <v>840</v>
      </c>
      <c r="G30" s="68">
        <f t="shared" si="1"/>
        <v>7.6190476190476197E-2</v>
      </c>
    </row>
    <row r="31" spans="1:11" x14ac:dyDescent="0.25">
      <c r="A31" s="70" t="s">
        <v>124</v>
      </c>
      <c r="B31" s="71">
        <v>290</v>
      </c>
      <c r="C31" s="71"/>
      <c r="D31" s="71">
        <v>18</v>
      </c>
      <c r="E31" s="71">
        <f t="shared" si="2"/>
        <v>308</v>
      </c>
      <c r="F31" s="72">
        <v>700</v>
      </c>
      <c r="G31" s="73">
        <f t="shared" si="1"/>
        <v>0.44</v>
      </c>
      <c r="H31" s="207">
        <f>SUM(E31:E34)</f>
        <v>746</v>
      </c>
    </row>
    <row r="32" spans="1:11" x14ac:dyDescent="0.25">
      <c r="A32" s="74" t="s">
        <v>202</v>
      </c>
      <c r="B32" s="66">
        <v>228</v>
      </c>
      <c r="C32" s="87">
        <v>36</v>
      </c>
      <c r="D32" s="66"/>
      <c r="E32" s="66">
        <f t="shared" si="2"/>
        <v>264</v>
      </c>
      <c r="F32" s="64">
        <v>648</v>
      </c>
      <c r="G32" s="68">
        <f t="shared" si="1"/>
        <v>0.40740740740740738</v>
      </c>
      <c r="H32" s="208"/>
    </row>
    <row r="33" spans="1:8" x14ac:dyDescent="0.25">
      <c r="A33" s="74" t="s">
        <v>203</v>
      </c>
      <c r="B33" s="66">
        <v>138</v>
      </c>
      <c r="C33" s="66"/>
      <c r="D33" s="66"/>
      <c r="E33" s="66">
        <f t="shared" si="2"/>
        <v>138</v>
      </c>
      <c r="F33" s="64">
        <v>700</v>
      </c>
      <c r="G33" s="68">
        <f t="shared" si="1"/>
        <v>0.19714285714285715</v>
      </c>
      <c r="H33" s="208"/>
    </row>
    <row r="34" spans="1:8" ht="15.75" thickBot="1" x14ac:dyDescent="0.3">
      <c r="A34" s="83" t="s">
        <v>204</v>
      </c>
      <c r="B34" s="69">
        <v>36</v>
      </c>
      <c r="C34" s="69"/>
      <c r="D34" s="69"/>
      <c r="E34" s="69">
        <f t="shared" si="2"/>
        <v>36</v>
      </c>
      <c r="F34" s="64">
        <v>648</v>
      </c>
      <c r="G34" s="68">
        <f t="shared" si="1"/>
        <v>5.5555555555555552E-2</v>
      </c>
      <c r="H34" s="209"/>
    </row>
    <row r="35" spans="1:8" x14ac:dyDescent="0.25">
      <c r="A35" s="88" t="s">
        <v>72</v>
      </c>
      <c r="B35" s="71">
        <v>18</v>
      </c>
      <c r="C35" s="71"/>
      <c r="D35" s="71"/>
      <c r="E35" s="71">
        <f t="shared" si="2"/>
        <v>18</v>
      </c>
      <c r="F35" s="72">
        <v>648</v>
      </c>
      <c r="G35" s="73">
        <f t="shared" si="1"/>
        <v>2.7777777777777776E-2</v>
      </c>
      <c r="H35" s="204">
        <f>SUM(E35:E39)</f>
        <v>342</v>
      </c>
    </row>
    <row r="36" spans="1:8" x14ac:dyDescent="0.25">
      <c r="A36" s="89" t="s">
        <v>74</v>
      </c>
      <c r="B36" s="66">
        <v>18</v>
      </c>
      <c r="C36" s="66">
        <v>72</v>
      </c>
      <c r="D36" s="66"/>
      <c r="E36" s="66">
        <f t="shared" si="2"/>
        <v>90</v>
      </c>
      <c r="F36" s="64">
        <v>648</v>
      </c>
      <c r="G36" s="68">
        <f t="shared" si="1"/>
        <v>0.1388888888888889</v>
      </c>
      <c r="H36" s="205"/>
    </row>
    <row r="37" spans="1:8" x14ac:dyDescent="0.25">
      <c r="A37" s="90" t="s">
        <v>77</v>
      </c>
      <c r="B37" s="66">
        <v>90</v>
      </c>
      <c r="C37" s="66">
        <v>72</v>
      </c>
      <c r="D37" s="66"/>
      <c r="E37" s="66">
        <f t="shared" si="2"/>
        <v>162</v>
      </c>
      <c r="F37" s="64">
        <v>648</v>
      </c>
      <c r="G37" s="68">
        <f t="shared" si="1"/>
        <v>0.25</v>
      </c>
      <c r="H37" s="205"/>
    </row>
    <row r="38" spans="1:8" x14ac:dyDescent="0.25">
      <c r="A38" s="90" t="s">
        <v>205</v>
      </c>
      <c r="B38" s="66">
        <v>36</v>
      </c>
      <c r="C38" s="66"/>
      <c r="D38" s="66"/>
      <c r="E38" s="66">
        <f t="shared" si="2"/>
        <v>36</v>
      </c>
      <c r="F38" s="64">
        <v>648</v>
      </c>
      <c r="G38" s="68">
        <f>E38/F38</f>
        <v>5.5555555555555552E-2</v>
      </c>
      <c r="H38" s="205"/>
    </row>
    <row r="39" spans="1:8" ht="15.75" thickBot="1" x14ac:dyDescent="0.3">
      <c r="A39" s="91" t="s">
        <v>86</v>
      </c>
      <c r="B39" s="76">
        <v>36</v>
      </c>
      <c r="C39" s="76"/>
      <c r="D39" s="76"/>
      <c r="E39" s="76">
        <f t="shared" si="2"/>
        <v>36</v>
      </c>
      <c r="F39" s="77">
        <v>648</v>
      </c>
      <c r="G39" s="78">
        <f>E39/F39</f>
        <v>5.5555555555555552E-2</v>
      </c>
      <c r="H39" s="206"/>
    </row>
    <row r="40" spans="1:8" x14ac:dyDescent="0.25">
      <c r="A40" s="92" t="s">
        <v>206</v>
      </c>
      <c r="B40" s="71">
        <v>18</v>
      </c>
      <c r="C40" s="71"/>
      <c r="D40" s="71"/>
      <c r="E40" s="71">
        <f t="shared" si="2"/>
        <v>18</v>
      </c>
      <c r="F40" s="72">
        <v>840</v>
      </c>
      <c r="G40" s="73">
        <f>E40/F40</f>
        <v>2.1428571428571429E-2</v>
      </c>
      <c r="H40" s="204">
        <f>SUM(E40:E46)</f>
        <v>406</v>
      </c>
    </row>
    <row r="41" spans="1:8" x14ac:dyDescent="0.25">
      <c r="A41" s="90" t="s">
        <v>74</v>
      </c>
      <c r="B41" s="66">
        <v>18</v>
      </c>
      <c r="C41" s="66"/>
      <c r="D41" s="66"/>
      <c r="E41" s="66">
        <f t="shared" si="2"/>
        <v>18</v>
      </c>
      <c r="F41" s="64">
        <v>840</v>
      </c>
      <c r="G41" s="68">
        <f>E41/F41</f>
        <v>2.1428571428571429E-2</v>
      </c>
      <c r="H41" s="205"/>
    </row>
    <row r="42" spans="1:8" x14ac:dyDescent="0.25">
      <c r="A42" s="90" t="s">
        <v>207</v>
      </c>
      <c r="B42" s="66"/>
      <c r="C42" s="66">
        <v>72</v>
      </c>
      <c r="D42" s="66"/>
      <c r="E42" s="66">
        <f t="shared" si="2"/>
        <v>72</v>
      </c>
      <c r="F42" s="64">
        <v>840</v>
      </c>
      <c r="G42" s="68">
        <f t="shared" ref="G42:G50" si="3">E42/F42</f>
        <v>8.5714285714285715E-2</v>
      </c>
      <c r="H42" s="205"/>
    </row>
    <row r="43" spans="1:8" x14ac:dyDescent="0.25">
      <c r="A43" s="90" t="s">
        <v>208</v>
      </c>
      <c r="B43" s="66"/>
      <c r="C43" s="66">
        <v>72</v>
      </c>
      <c r="D43" s="66"/>
      <c r="E43" s="66">
        <f t="shared" si="2"/>
        <v>72</v>
      </c>
      <c r="F43" s="64">
        <v>840</v>
      </c>
      <c r="G43" s="68">
        <f t="shared" si="3"/>
        <v>8.5714285714285715E-2</v>
      </c>
      <c r="H43" s="205"/>
    </row>
    <row r="44" spans="1:8" x14ac:dyDescent="0.25">
      <c r="A44" s="93" t="s">
        <v>207</v>
      </c>
      <c r="B44" s="66">
        <v>90</v>
      </c>
      <c r="C44" s="66"/>
      <c r="D44" s="66"/>
      <c r="E44" s="66">
        <f t="shared" si="2"/>
        <v>90</v>
      </c>
      <c r="F44" s="64">
        <v>840</v>
      </c>
      <c r="G44" s="68">
        <f t="shared" si="3"/>
        <v>0.10714285714285714</v>
      </c>
      <c r="H44" s="205"/>
    </row>
    <row r="45" spans="1:8" x14ac:dyDescent="0.25">
      <c r="A45" s="94" t="s">
        <v>87</v>
      </c>
      <c r="B45" s="69">
        <v>64</v>
      </c>
      <c r="C45" s="69"/>
      <c r="D45" s="69"/>
      <c r="E45" s="69">
        <f t="shared" si="2"/>
        <v>64</v>
      </c>
      <c r="F45" s="64">
        <v>840</v>
      </c>
      <c r="G45" s="68">
        <f t="shared" si="3"/>
        <v>7.6190476190476197E-2</v>
      </c>
      <c r="H45" s="205"/>
    </row>
    <row r="46" spans="1:8" ht="15.75" thickBot="1" x14ac:dyDescent="0.3">
      <c r="A46" s="95" t="s">
        <v>209</v>
      </c>
      <c r="B46" s="76">
        <v>72</v>
      </c>
      <c r="C46" s="76"/>
      <c r="D46" s="76"/>
      <c r="E46" s="76">
        <f t="shared" si="2"/>
        <v>72</v>
      </c>
      <c r="F46" s="77">
        <v>840</v>
      </c>
      <c r="G46" s="78">
        <f t="shared" si="3"/>
        <v>8.5714285714285715E-2</v>
      </c>
      <c r="H46" s="206"/>
    </row>
    <row r="47" spans="1:8" ht="15.75" thickBot="1" x14ac:dyDescent="0.3">
      <c r="A47" s="96" t="s">
        <v>210</v>
      </c>
      <c r="B47" s="97">
        <v>674</v>
      </c>
      <c r="E47" s="79">
        <f t="shared" si="2"/>
        <v>674</v>
      </c>
      <c r="F47" s="64">
        <v>648</v>
      </c>
      <c r="G47" s="68">
        <f t="shared" si="3"/>
        <v>1.0401234567901234</v>
      </c>
    </row>
    <row r="48" spans="1:8" x14ac:dyDescent="0.25">
      <c r="A48" s="92" t="s">
        <v>211</v>
      </c>
      <c r="B48" s="71">
        <v>216</v>
      </c>
      <c r="C48" s="71"/>
      <c r="D48" s="71"/>
      <c r="E48" s="71">
        <f t="shared" si="2"/>
        <v>216</v>
      </c>
      <c r="F48" s="72">
        <v>648</v>
      </c>
      <c r="G48" s="73">
        <f t="shared" si="3"/>
        <v>0.33333333333333331</v>
      </c>
      <c r="H48" s="86"/>
    </row>
    <row r="49" spans="1:8" ht="15.75" thickBot="1" x14ac:dyDescent="0.3">
      <c r="A49" s="91" t="s">
        <v>212</v>
      </c>
      <c r="B49" s="76">
        <v>130</v>
      </c>
      <c r="C49" s="76"/>
      <c r="D49" s="76"/>
      <c r="E49" s="76">
        <f t="shared" si="2"/>
        <v>130</v>
      </c>
      <c r="F49" s="77">
        <v>648</v>
      </c>
      <c r="G49" s="78">
        <f t="shared" si="3"/>
        <v>0.20061728395061729</v>
      </c>
      <c r="H49" s="98">
        <f>SUM(E48:E49)</f>
        <v>346</v>
      </c>
    </row>
    <row r="50" spans="1:8" ht="15.75" thickBot="1" x14ac:dyDescent="0.3">
      <c r="A50" s="99" t="s">
        <v>13</v>
      </c>
      <c r="B50" s="100">
        <v>226</v>
      </c>
      <c r="C50" s="80"/>
      <c r="D50" s="80">
        <v>18</v>
      </c>
      <c r="E50" s="101">
        <f t="shared" si="2"/>
        <v>244</v>
      </c>
      <c r="F50" s="80">
        <v>700</v>
      </c>
      <c r="G50" s="81">
        <f t="shared" si="3"/>
        <v>0.34857142857142859</v>
      </c>
      <c r="H50" s="82"/>
    </row>
  </sheetData>
  <mergeCells count="7">
    <mergeCell ref="H40:H46"/>
    <mergeCell ref="H4:H7"/>
    <mergeCell ref="H10:H12"/>
    <mergeCell ref="H14:H16"/>
    <mergeCell ref="H17:H29"/>
    <mergeCell ref="H31:H34"/>
    <mergeCell ref="H35:H3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selection activeCell="D5" sqref="D5"/>
    </sheetView>
  </sheetViews>
  <sheetFormatPr defaultColWidth="8.85546875" defaultRowHeight="15" x14ac:dyDescent="0.25"/>
  <cols>
    <col min="1" max="1" width="8.85546875" style="64"/>
    <col min="2" max="2" width="56.5703125" style="64" bestFit="1" customWidth="1"/>
    <col min="3" max="3" width="8.7109375" style="64" bestFit="1" customWidth="1"/>
    <col min="4" max="4" width="16.28515625" style="64" bestFit="1" customWidth="1"/>
    <col min="5" max="5" width="15.28515625" style="64" bestFit="1" customWidth="1"/>
    <col min="6" max="6" width="11" style="64" bestFit="1" customWidth="1"/>
    <col min="7" max="16384" width="8.85546875" style="64"/>
  </cols>
  <sheetData>
    <row r="1" spans="1:6" x14ac:dyDescent="0.25">
      <c r="A1" s="63" t="s">
        <v>80</v>
      </c>
      <c r="B1" s="63" t="s">
        <v>134</v>
      </c>
      <c r="C1" s="63" t="s">
        <v>135</v>
      </c>
      <c r="D1" s="63" t="s">
        <v>136</v>
      </c>
      <c r="E1" s="63" t="s">
        <v>137</v>
      </c>
      <c r="F1" s="63" t="s">
        <v>138</v>
      </c>
    </row>
    <row r="2" spans="1:6" x14ac:dyDescent="0.25">
      <c r="A2" s="65" t="s">
        <v>144</v>
      </c>
      <c r="B2" s="64" t="s">
        <v>112</v>
      </c>
      <c r="C2" s="64">
        <v>2</v>
      </c>
      <c r="E2" s="64">
        <v>36</v>
      </c>
      <c r="F2" s="64" t="s">
        <v>145</v>
      </c>
    </row>
    <row r="3" spans="1:6" x14ac:dyDescent="0.25">
      <c r="A3" s="64" t="s">
        <v>158</v>
      </c>
      <c r="B3" s="64" t="s">
        <v>95</v>
      </c>
      <c r="C3" s="64">
        <v>1</v>
      </c>
      <c r="E3" s="64">
        <v>36</v>
      </c>
      <c r="F3" s="64" t="s">
        <v>159</v>
      </c>
    </row>
    <row r="4" spans="1:6" x14ac:dyDescent="0.25">
      <c r="A4" s="64" t="s">
        <v>139</v>
      </c>
      <c r="B4" s="64" t="s">
        <v>26</v>
      </c>
      <c r="C4" s="64">
        <v>5</v>
      </c>
      <c r="E4" s="64">
        <v>9</v>
      </c>
      <c r="F4" s="64" t="s">
        <v>141</v>
      </c>
    </row>
    <row r="5" spans="1:6" x14ac:dyDescent="0.25">
      <c r="A5" s="64" t="s">
        <v>142</v>
      </c>
      <c r="B5" s="64" t="s">
        <v>26</v>
      </c>
      <c r="C5" s="64">
        <v>2</v>
      </c>
      <c r="E5" s="64">
        <v>4</v>
      </c>
      <c r="F5" s="64" t="s">
        <v>143</v>
      </c>
    </row>
    <row r="6" spans="1:6" x14ac:dyDescent="0.25">
      <c r="A6" s="64" t="s">
        <v>158</v>
      </c>
      <c r="B6" s="64" t="s">
        <v>26</v>
      </c>
      <c r="C6" s="64">
        <v>2</v>
      </c>
      <c r="E6" s="64">
        <v>4</v>
      </c>
      <c r="F6" s="64" t="s">
        <v>159</v>
      </c>
    </row>
    <row r="7" spans="1:6" x14ac:dyDescent="0.25">
      <c r="A7" s="64" t="s">
        <v>144</v>
      </c>
      <c r="B7" s="64" t="s">
        <v>26</v>
      </c>
      <c r="C7" s="64">
        <v>1</v>
      </c>
      <c r="E7" s="64">
        <v>1</v>
      </c>
      <c r="F7" s="64" t="s">
        <v>145</v>
      </c>
    </row>
    <row r="8" spans="1:6" x14ac:dyDescent="0.25">
      <c r="A8" s="64" t="s">
        <v>140</v>
      </c>
      <c r="B8" s="64" t="s">
        <v>26</v>
      </c>
      <c r="C8" s="64">
        <v>3</v>
      </c>
      <c r="E8" s="64">
        <v>6</v>
      </c>
      <c r="F8" s="64" t="s">
        <v>146</v>
      </c>
    </row>
    <row r="9" spans="1:6" x14ac:dyDescent="0.25">
      <c r="A9" s="64" t="s">
        <v>147</v>
      </c>
      <c r="B9" s="64" t="s">
        <v>26</v>
      </c>
      <c r="C9" s="64">
        <v>3</v>
      </c>
      <c r="E9" s="64">
        <v>6</v>
      </c>
      <c r="F9" s="64" t="s">
        <v>148</v>
      </c>
    </row>
    <row r="10" spans="1:6" x14ac:dyDescent="0.25">
      <c r="A10" s="64" t="s">
        <v>149</v>
      </c>
      <c r="B10" s="64" t="s">
        <v>26</v>
      </c>
      <c r="C10" s="64">
        <v>3</v>
      </c>
      <c r="E10" s="64">
        <v>6</v>
      </c>
      <c r="F10" s="64" t="s">
        <v>150</v>
      </c>
    </row>
    <row r="11" spans="1:6" x14ac:dyDescent="0.25">
      <c r="A11" s="64" t="s">
        <v>151</v>
      </c>
      <c r="B11" s="64" t="s">
        <v>26</v>
      </c>
      <c r="C11" s="64">
        <v>3</v>
      </c>
      <c r="E11" s="64">
        <v>5</v>
      </c>
      <c r="F11" s="64" t="s">
        <v>126</v>
      </c>
    </row>
    <row r="12" spans="1:6" x14ac:dyDescent="0.25">
      <c r="A12" s="64" t="s">
        <v>152</v>
      </c>
      <c r="B12" s="64" t="s">
        <v>26</v>
      </c>
      <c r="C12" s="64">
        <v>3</v>
      </c>
      <c r="E12" s="64">
        <v>5</v>
      </c>
      <c r="F12" s="64" t="s">
        <v>153</v>
      </c>
    </row>
    <row r="13" spans="1:6" x14ac:dyDescent="0.25">
      <c r="A13" s="64" t="s">
        <v>154</v>
      </c>
      <c r="B13" s="64" t="s">
        <v>26</v>
      </c>
      <c r="C13" s="64">
        <v>3</v>
      </c>
      <c r="E13" s="64">
        <v>5</v>
      </c>
      <c r="F13" s="64" t="s">
        <v>155</v>
      </c>
    </row>
    <row r="14" spans="1:6" x14ac:dyDescent="0.25">
      <c r="A14" s="64" t="s">
        <v>160</v>
      </c>
      <c r="B14" s="64" t="s">
        <v>26</v>
      </c>
      <c r="C14" s="64">
        <v>2</v>
      </c>
      <c r="E14" s="64">
        <v>4</v>
      </c>
      <c r="F14" s="64" t="s">
        <v>161</v>
      </c>
    </row>
    <row r="15" spans="1:6" x14ac:dyDescent="0.25">
      <c r="A15" s="64" t="s">
        <v>160</v>
      </c>
      <c r="B15" s="64" t="s">
        <v>26</v>
      </c>
      <c r="C15" s="64">
        <v>2</v>
      </c>
      <c r="E15" s="64">
        <v>4</v>
      </c>
      <c r="F15" s="64" t="s">
        <v>162</v>
      </c>
    </row>
    <row r="16" spans="1:6" x14ac:dyDescent="0.25">
      <c r="A16" s="64" t="s">
        <v>156</v>
      </c>
      <c r="B16" s="64" t="s">
        <v>26</v>
      </c>
      <c r="C16" s="64">
        <v>2</v>
      </c>
      <c r="E16" s="64">
        <v>4</v>
      </c>
      <c r="F16" s="64" t="s">
        <v>157</v>
      </c>
    </row>
    <row r="17" spans="1:6" x14ac:dyDescent="0.25">
      <c r="A17" s="64" t="s">
        <v>142</v>
      </c>
      <c r="B17" s="64" t="s">
        <v>41</v>
      </c>
      <c r="C17" s="64">
        <v>2</v>
      </c>
      <c r="E17" s="64">
        <v>72</v>
      </c>
      <c r="F17" s="64" t="s">
        <v>143</v>
      </c>
    </row>
    <row r="18" spans="1:6" x14ac:dyDescent="0.25">
      <c r="A18" s="64" t="s">
        <v>154</v>
      </c>
      <c r="B18" s="64" t="s">
        <v>41</v>
      </c>
      <c r="C18" s="64">
        <v>2</v>
      </c>
      <c r="E18" s="64">
        <v>72</v>
      </c>
      <c r="F18" s="64" t="s">
        <v>155</v>
      </c>
    </row>
    <row r="19" spans="1:6" x14ac:dyDescent="0.25">
      <c r="A19" s="64" t="s">
        <v>160</v>
      </c>
      <c r="B19" s="64" t="s">
        <v>41</v>
      </c>
      <c r="C19" s="64">
        <v>1</v>
      </c>
      <c r="E19" s="64">
        <v>54</v>
      </c>
      <c r="F19" s="64" t="s">
        <v>161</v>
      </c>
    </row>
    <row r="20" spans="1:6" x14ac:dyDescent="0.25">
      <c r="A20" s="64" t="s">
        <v>160</v>
      </c>
      <c r="B20" s="64" t="s">
        <v>41</v>
      </c>
      <c r="C20" s="64">
        <v>1</v>
      </c>
      <c r="E20" s="64">
        <v>27</v>
      </c>
      <c r="F20" s="64" t="s">
        <v>162</v>
      </c>
    </row>
    <row r="21" spans="1:6" x14ac:dyDescent="0.25">
      <c r="A21" s="64" t="s">
        <v>156</v>
      </c>
      <c r="B21" s="64" t="s">
        <v>41</v>
      </c>
      <c r="C21" s="64">
        <v>1</v>
      </c>
      <c r="E21" s="64">
        <v>36</v>
      </c>
      <c r="F21" s="64" t="s">
        <v>157</v>
      </c>
    </row>
    <row r="22" spans="1:6" x14ac:dyDescent="0.25">
      <c r="A22" s="64" t="s">
        <v>156</v>
      </c>
      <c r="B22" s="64" t="s">
        <v>74</v>
      </c>
      <c r="C22" s="64">
        <v>0</v>
      </c>
      <c r="E22" s="64">
        <v>18</v>
      </c>
      <c r="F22" s="64" t="s">
        <v>157</v>
      </c>
    </row>
    <row r="23" spans="1:6" x14ac:dyDescent="0.25">
      <c r="A23" s="64" t="s">
        <v>156</v>
      </c>
      <c r="B23" s="64" t="s">
        <v>74</v>
      </c>
      <c r="C23" s="64">
        <v>0</v>
      </c>
      <c r="E23" s="64">
        <v>18</v>
      </c>
      <c r="F23" s="64" t="s">
        <v>157</v>
      </c>
    </row>
    <row r="24" spans="1:6" x14ac:dyDescent="0.25">
      <c r="A24" s="64" t="s">
        <v>156</v>
      </c>
      <c r="B24" s="64" t="s">
        <v>74</v>
      </c>
      <c r="C24" s="64">
        <v>2</v>
      </c>
      <c r="E24" s="64">
        <v>72</v>
      </c>
      <c r="F24" s="64" t="s">
        <v>157</v>
      </c>
    </row>
    <row r="25" spans="1:6" x14ac:dyDescent="0.25">
      <c r="A25" s="64" t="s">
        <v>139</v>
      </c>
      <c r="B25" s="64" t="s">
        <v>10</v>
      </c>
      <c r="C25" s="64">
        <v>7</v>
      </c>
      <c r="E25" s="64">
        <v>224</v>
      </c>
      <c r="F25" s="64" t="s">
        <v>141</v>
      </c>
    </row>
    <row r="26" spans="1:6" x14ac:dyDescent="0.25">
      <c r="A26" s="64" t="s">
        <v>139</v>
      </c>
      <c r="B26" s="64" t="s">
        <v>10</v>
      </c>
      <c r="C26" s="64">
        <v>2</v>
      </c>
      <c r="E26" s="64">
        <v>64</v>
      </c>
      <c r="F26" s="64" t="s">
        <v>141</v>
      </c>
    </row>
    <row r="27" spans="1:6" x14ac:dyDescent="0.25">
      <c r="A27" s="64" t="s">
        <v>142</v>
      </c>
      <c r="B27" s="64" t="s">
        <v>10</v>
      </c>
      <c r="C27" s="64">
        <v>3</v>
      </c>
      <c r="E27" s="64">
        <v>108</v>
      </c>
      <c r="F27" s="64" t="s">
        <v>143</v>
      </c>
    </row>
    <row r="28" spans="1:6" x14ac:dyDescent="0.25">
      <c r="A28" s="64" t="s">
        <v>158</v>
      </c>
      <c r="B28" s="64" t="s">
        <v>10</v>
      </c>
      <c r="C28" s="64">
        <v>3</v>
      </c>
      <c r="E28" s="64">
        <v>108</v>
      </c>
      <c r="F28" s="64" t="s">
        <v>159</v>
      </c>
    </row>
    <row r="29" spans="1:6" x14ac:dyDescent="0.25">
      <c r="A29" s="65" t="s">
        <v>144</v>
      </c>
      <c r="B29" s="64" t="s">
        <v>10</v>
      </c>
      <c r="C29" s="64">
        <v>3</v>
      </c>
      <c r="E29" s="64">
        <v>87</v>
      </c>
      <c r="F29" s="64" t="s">
        <v>145</v>
      </c>
    </row>
    <row r="30" spans="1:6" x14ac:dyDescent="0.25">
      <c r="A30" s="65" t="s">
        <v>144</v>
      </c>
      <c r="B30" s="64" t="s">
        <v>163</v>
      </c>
      <c r="C30" s="64">
        <v>1</v>
      </c>
      <c r="E30" s="64">
        <v>29</v>
      </c>
      <c r="F30" s="64" t="s">
        <v>145</v>
      </c>
    </row>
    <row r="31" spans="1:6" x14ac:dyDescent="0.25">
      <c r="A31" s="64" t="s">
        <v>140</v>
      </c>
      <c r="B31" s="64" t="s">
        <v>10</v>
      </c>
      <c r="C31" s="64">
        <v>7</v>
      </c>
      <c r="E31" s="64">
        <v>224</v>
      </c>
      <c r="F31" s="64" t="s">
        <v>146</v>
      </c>
    </row>
    <row r="32" spans="1:6" x14ac:dyDescent="0.25">
      <c r="A32" s="64" t="s">
        <v>140</v>
      </c>
      <c r="B32" s="64" t="s">
        <v>10</v>
      </c>
      <c r="C32" s="64">
        <v>2</v>
      </c>
      <c r="E32" s="64">
        <v>64</v>
      </c>
      <c r="F32" s="64" t="s">
        <v>146</v>
      </c>
    </row>
    <row r="33" spans="1:6" x14ac:dyDescent="0.25">
      <c r="A33" s="64" t="s">
        <v>147</v>
      </c>
      <c r="B33" s="64" t="s">
        <v>10</v>
      </c>
      <c r="C33" s="64">
        <v>7</v>
      </c>
      <c r="E33" s="64">
        <v>224</v>
      </c>
      <c r="F33" s="64" t="s">
        <v>148</v>
      </c>
    </row>
    <row r="34" spans="1:6" x14ac:dyDescent="0.25">
      <c r="A34" s="64" t="s">
        <v>147</v>
      </c>
      <c r="B34" s="64" t="s">
        <v>10</v>
      </c>
      <c r="C34" s="64">
        <v>2</v>
      </c>
      <c r="E34" s="64">
        <v>48</v>
      </c>
      <c r="F34" s="64" t="s">
        <v>148</v>
      </c>
    </row>
    <row r="35" spans="1:6" x14ac:dyDescent="0.25">
      <c r="A35" s="64" t="s">
        <v>149</v>
      </c>
      <c r="B35" s="64" t="s">
        <v>10</v>
      </c>
      <c r="C35" s="64">
        <v>7</v>
      </c>
      <c r="E35" s="64">
        <v>238</v>
      </c>
      <c r="F35" s="64" t="s">
        <v>150</v>
      </c>
    </row>
    <row r="36" spans="1:6" x14ac:dyDescent="0.25">
      <c r="A36" s="64" t="s">
        <v>149</v>
      </c>
      <c r="B36" s="64" t="s">
        <v>10</v>
      </c>
      <c r="C36" s="64">
        <v>2</v>
      </c>
      <c r="E36" s="64">
        <v>51</v>
      </c>
      <c r="F36" s="64" t="s">
        <v>150</v>
      </c>
    </row>
    <row r="37" spans="1:6" x14ac:dyDescent="0.25">
      <c r="A37" s="64" t="s">
        <v>151</v>
      </c>
      <c r="B37" s="64" t="s">
        <v>10</v>
      </c>
      <c r="C37" s="64">
        <v>5</v>
      </c>
      <c r="E37" s="64">
        <v>187</v>
      </c>
      <c r="F37" s="64" t="s">
        <v>126</v>
      </c>
    </row>
    <row r="38" spans="1:6" x14ac:dyDescent="0.25">
      <c r="A38" s="64" t="s">
        <v>151</v>
      </c>
      <c r="B38" s="64" t="s">
        <v>163</v>
      </c>
      <c r="C38" s="64">
        <v>1</v>
      </c>
      <c r="E38" s="64">
        <v>34</v>
      </c>
      <c r="F38" s="64" t="s">
        <v>126</v>
      </c>
    </row>
    <row r="39" spans="1:6" x14ac:dyDescent="0.25">
      <c r="A39" s="64" t="s">
        <v>152</v>
      </c>
      <c r="B39" s="64" t="s">
        <v>10</v>
      </c>
      <c r="C39" s="64">
        <v>5</v>
      </c>
      <c r="E39" s="64">
        <v>187</v>
      </c>
      <c r="F39" s="64" t="s">
        <v>153</v>
      </c>
    </row>
    <row r="40" spans="1:6" x14ac:dyDescent="0.25">
      <c r="A40" s="64" t="s">
        <v>152</v>
      </c>
      <c r="B40" s="64" t="s">
        <v>163</v>
      </c>
      <c r="C40" s="64">
        <v>1</v>
      </c>
      <c r="E40" s="64">
        <v>51</v>
      </c>
      <c r="F40" s="64" t="s">
        <v>153</v>
      </c>
    </row>
    <row r="41" spans="1:6" x14ac:dyDescent="0.25">
      <c r="A41" s="64" t="s">
        <v>154</v>
      </c>
      <c r="B41" s="64" t="s">
        <v>10</v>
      </c>
      <c r="C41" s="64">
        <v>5</v>
      </c>
      <c r="E41" s="64">
        <v>180</v>
      </c>
      <c r="F41" s="64" t="s">
        <v>155</v>
      </c>
    </row>
    <row r="42" spans="1:6" x14ac:dyDescent="0.25">
      <c r="A42" s="64" t="s">
        <v>154</v>
      </c>
      <c r="B42" s="64" t="s">
        <v>163</v>
      </c>
      <c r="C42" s="64">
        <v>0</v>
      </c>
      <c r="E42" s="64">
        <v>18</v>
      </c>
      <c r="F42" s="64" t="s">
        <v>155</v>
      </c>
    </row>
    <row r="43" spans="1:6" x14ac:dyDescent="0.25">
      <c r="A43" s="64" t="s">
        <v>160</v>
      </c>
      <c r="B43" s="64" t="s">
        <v>10</v>
      </c>
      <c r="C43" s="64">
        <v>4</v>
      </c>
      <c r="E43" s="64">
        <v>144</v>
      </c>
      <c r="F43" s="64" t="s">
        <v>161</v>
      </c>
    </row>
    <row r="44" spans="1:6" x14ac:dyDescent="0.25">
      <c r="A44" s="64" t="s">
        <v>160</v>
      </c>
      <c r="B44" s="64" t="s">
        <v>164</v>
      </c>
      <c r="C44" s="64">
        <v>2</v>
      </c>
      <c r="E44" s="64">
        <v>72</v>
      </c>
      <c r="F44" s="64" t="s">
        <v>162</v>
      </c>
    </row>
    <row r="45" spans="1:6" x14ac:dyDescent="0.25">
      <c r="A45" s="64" t="s">
        <v>156</v>
      </c>
      <c r="B45" s="64" t="s">
        <v>10</v>
      </c>
      <c r="C45" s="64">
        <v>3</v>
      </c>
      <c r="E45" s="64">
        <v>108</v>
      </c>
      <c r="F45" s="64" t="s">
        <v>157</v>
      </c>
    </row>
    <row r="46" spans="1:6" x14ac:dyDescent="0.25">
      <c r="A46" s="64" t="s">
        <v>142</v>
      </c>
      <c r="B46" s="64" t="s">
        <v>38</v>
      </c>
      <c r="C46" s="64">
        <v>2</v>
      </c>
      <c r="E46" s="64">
        <v>90</v>
      </c>
      <c r="F46" s="64" t="s">
        <v>143</v>
      </c>
    </row>
    <row r="47" spans="1:6" x14ac:dyDescent="0.25">
      <c r="A47" s="64" t="s">
        <v>151</v>
      </c>
      <c r="B47" s="64" t="s">
        <v>38</v>
      </c>
      <c r="C47" s="64">
        <v>2</v>
      </c>
      <c r="E47" s="64">
        <v>68</v>
      </c>
      <c r="F47" s="64" t="s">
        <v>126</v>
      </c>
    </row>
    <row r="48" spans="1:6" x14ac:dyDescent="0.25">
      <c r="A48" s="64" t="s">
        <v>152</v>
      </c>
      <c r="B48" s="64" t="s">
        <v>38</v>
      </c>
      <c r="C48" s="64">
        <v>2</v>
      </c>
      <c r="E48" s="64">
        <v>68</v>
      </c>
      <c r="F48" s="64" t="s">
        <v>153</v>
      </c>
    </row>
    <row r="49" spans="1:6" x14ac:dyDescent="0.25">
      <c r="A49" s="64" t="s">
        <v>154</v>
      </c>
      <c r="B49" s="64" t="s">
        <v>38</v>
      </c>
      <c r="C49" s="64">
        <v>2</v>
      </c>
      <c r="E49" s="64">
        <v>72</v>
      </c>
      <c r="F49" s="64" t="s">
        <v>155</v>
      </c>
    </row>
    <row r="50" spans="1:6" x14ac:dyDescent="0.25">
      <c r="A50" s="64" t="s">
        <v>160</v>
      </c>
      <c r="B50" s="64" t="s">
        <v>38</v>
      </c>
      <c r="C50" s="64">
        <v>1</v>
      </c>
      <c r="E50" s="64">
        <v>36</v>
      </c>
      <c r="F50" s="64" t="s">
        <v>161</v>
      </c>
    </row>
    <row r="51" spans="1:6" x14ac:dyDescent="0.25">
      <c r="A51" s="65" t="s">
        <v>160</v>
      </c>
      <c r="B51" s="64" t="s">
        <v>38</v>
      </c>
      <c r="C51" s="64">
        <v>0.5</v>
      </c>
      <c r="E51" s="64">
        <v>18</v>
      </c>
      <c r="F51" s="64" t="s">
        <v>162</v>
      </c>
    </row>
    <row r="52" spans="1:6" x14ac:dyDescent="0.25">
      <c r="A52" s="64" t="s">
        <v>156</v>
      </c>
      <c r="B52" s="64" t="s">
        <v>38</v>
      </c>
      <c r="C52" s="64">
        <v>1</v>
      </c>
      <c r="E52" s="64">
        <v>36</v>
      </c>
      <c r="F52" s="64" t="s">
        <v>157</v>
      </c>
    </row>
    <row r="53" spans="1:6" x14ac:dyDescent="0.25">
      <c r="A53" s="65" t="s">
        <v>158</v>
      </c>
      <c r="B53" s="64" t="s">
        <v>92</v>
      </c>
      <c r="C53" s="64">
        <v>1</v>
      </c>
      <c r="E53" s="64">
        <v>36</v>
      </c>
      <c r="F53" s="64" t="s">
        <v>159</v>
      </c>
    </row>
    <row r="54" spans="1:6" x14ac:dyDescent="0.25">
      <c r="A54" s="65" t="s">
        <v>144</v>
      </c>
      <c r="B54" s="64" t="s">
        <v>92</v>
      </c>
      <c r="C54" s="64">
        <v>1</v>
      </c>
      <c r="E54" s="64">
        <v>29</v>
      </c>
      <c r="F54" s="64" t="s">
        <v>145</v>
      </c>
    </row>
    <row r="55" spans="1:6" x14ac:dyDescent="0.25">
      <c r="A55" s="65" t="s">
        <v>144</v>
      </c>
      <c r="B55" s="64" t="s">
        <v>117</v>
      </c>
      <c r="C55" s="64">
        <v>4</v>
      </c>
      <c r="E55" s="64">
        <v>116</v>
      </c>
      <c r="F55" s="64" t="s">
        <v>145</v>
      </c>
    </row>
    <row r="56" spans="1:6" x14ac:dyDescent="0.25">
      <c r="A56" s="65" t="s">
        <v>144</v>
      </c>
      <c r="B56" s="64" t="s">
        <v>113</v>
      </c>
      <c r="C56" s="64">
        <v>2</v>
      </c>
      <c r="E56" s="64">
        <v>36</v>
      </c>
      <c r="F56" s="64" t="s">
        <v>145</v>
      </c>
    </row>
    <row r="57" spans="1:6" x14ac:dyDescent="0.25">
      <c r="A57" s="64" t="s">
        <v>160</v>
      </c>
      <c r="B57" s="64" t="s">
        <v>62</v>
      </c>
      <c r="C57" s="64">
        <v>2</v>
      </c>
      <c r="E57" s="64">
        <v>72</v>
      </c>
      <c r="F57" s="64" t="s">
        <v>161</v>
      </c>
    </row>
    <row r="58" spans="1:6" x14ac:dyDescent="0.25">
      <c r="A58" s="64" t="s">
        <v>156</v>
      </c>
      <c r="B58" s="64" t="s">
        <v>70</v>
      </c>
      <c r="C58" s="64">
        <v>1</v>
      </c>
      <c r="E58" s="64">
        <v>18</v>
      </c>
      <c r="F58" s="64" t="s">
        <v>157</v>
      </c>
    </row>
    <row r="59" spans="1:6" x14ac:dyDescent="0.25">
      <c r="A59" s="64" t="s">
        <v>139</v>
      </c>
      <c r="B59" s="64" t="s">
        <v>14</v>
      </c>
      <c r="C59" s="64">
        <v>2</v>
      </c>
      <c r="E59" s="64">
        <v>64</v>
      </c>
      <c r="F59" s="64" t="s">
        <v>141</v>
      </c>
    </row>
    <row r="60" spans="1:6" x14ac:dyDescent="0.25">
      <c r="A60" s="64" t="s">
        <v>142</v>
      </c>
      <c r="B60" s="64" t="s">
        <v>14</v>
      </c>
      <c r="C60" s="64">
        <v>0</v>
      </c>
      <c r="E60" s="64">
        <v>18</v>
      </c>
      <c r="F60" s="64" t="s">
        <v>143</v>
      </c>
    </row>
    <row r="61" spans="1:6" x14ac:dyDescent="0.25">
      <c r="A61" s="64" t="s">
        <v>140</v>
      </c>
      <c r="B61" s="64" t="s">
        <v>14</v>
      </c>
      <c r="C61" s="64">
        <v>2</v>
      </c>
      <c r="E61" s="64">
        <v>48</v>
      </c>
      <c r="F61" s="64" t="s">
        <v>146</v>
      </c>
    </row>
    <row r="62" spans="1:6" x14ac:dyDescent="0.25">
      <c r="A62" s="64" t="s">
        <v>147</v>
      </c>
      <c r="B62" s="64" t="s">
        <v>14</v>
      </c>
      <c r="C62" s="64">
        <v>2</v>
      </c>
      <c r="E62" s="64">
        <v>64</v>
      </c>
      <c r="F62" s="64" t="s">
        <v>148</v>
      </c>
    </row>
    <row r="63" spans="1:6" x14ac:dyDescent="0.25">
      <c r="A63" s="64" t="s">
        <v>149</v>
      </c>
      <c r="B63" s="64" t="s">
        <v>14</v>
      </c>
      <c r="C63" s="64">
        <v>2</v>
      </c>
      <c r="E63" s="64">
        <v>51</v>
      </c>
      <c r="F63" s="64" t="s">
        <v>150</v>
      </c>
    </row>
    <row r="64" spans="1:6" x14ac:dyDescent="0.25">
      <c r="A64" s="65" t="s">
        <v>151</v>
      </c>
      <c r="B64" s="64" t="s">
        <v>14</v>
      </c>
      <c r="C64" s="64">
        <v>2</v>
      </c>
      <c r="E64" s="64">
        <v>68</v>
      </c>
      <c r="F64" s="64" t="s">
        <v>126</v>
      </c>
    </row>
    <row r="65" spans="1:7" x14ac:dyDescent="0.25">
      <c r="A65" s="65" t="s">
        <v>152</v>
      </c>
      <c r="B65" s="64" t="s">
        <v>14</v>
      </c>
      <c r="C65" s="64">
        <v>2</v>
      </c>
      <c r="E65" s="64">
        <v>68</v>
      </c>
      <c r="F65" s="64" t="s">
        <v>153</v>
      </c>
    </row>
    <row r="66" spans="1:7" x14ac:dyDescent="0.25">
      <c r="A66" s="65" t="s">
        <v>154</v>
      </c>
      <c r="B66" s="64" t="s">
        <v>14</v>
      </c>
      <c r="C66" s="64">
        <v>1</v>
      </c>
      <c r="E66" s="64">
        <v>54</v>
      </c>
      <c r="F66" s="64" t="s">
        <v>155</v>
      </c>
    </row>
    <row r="67" spans="1:7" x14ac:dyDescent="0.25">
      <c r="A67" s="65" t="s">
        <v>160</v>
      </c>
      <c r="B67" s="64" t="s">
        <v>14</v>
      </c>
      <c r="C67" s="64">
        <v>0</v>
      </c>
      <c r="E67" s="64">
        <v>18</v>
      </c>
      <c r="F67" s="64" t="s">
        <v>161</v>
      </c>
    </row>
    <row r="68" spans="1:7" x14ac:dyDescent="0.25">
      <c r="A68" s="65" t="s">
        <v>160</v>
      </c>
      <c r="B68" s="64" t="s">
        <v>14</v>
      </c>
      <c r="C68" s="64">
        <v>0</v>
      </c>
      <c r="E68" s="64">
        <v>18</v>
      </c>
      <c r="F68" s="64" t="s">
        <v>162</v>
      </c>
    </row>
    <row r="69" spans="1:7" x14ac:dyDescent="0.25">
      <c r="A69" s="65" t="s">
        <v>156</v>
      </c>
      <c r="B69" s="64" t="s">
        <v>14</v>
      </c>
      <c r="C69" s="64">
        <v>0</v>
      </c>
      <c r="E69" s="64">
        <v>18</v>
      </c>
      <c r="F69" s="64" t="s">
        <v>157</v>
      </c>
      <c r="G69" s="64">
        <f>SUM(E62,E64,E65,E66,E67,,E69)</f>
        <v>290</v>
      </c>
    </row>
    <row r="70" spans="1:7" x14ac:dyDescent="0.25">
      <c r="A70" s="64" t="s">
        <v>142</v>
      </c>
      <c r="B70" s="64" t="s">
        <v>127</v>
      </c>
      <c r="C70" s="64">
        <v>1</v>
      </c>
      <c r="E70" s="64">
        <v>36</v>
      </c>
      <c r="F70" s="64" t="s">
        <v>143</v>
      </c>
    </row>
    <row r="71" spans="1:7" x14ac:dyDescent="0.25">
      <c r="A71" s="65" t="s">
        <v>144</v>
      </c>
      <c r="B71" s="64" t="s">
        <v>111</v>
      </c>
      <c r="C71" s="64">
        <v>0</v>
      </c>
      <c r="E71" s="64">
        <v>11</v>
      </c>
      <c r="F71" s="64" t="s">
        <v>145</v>
      </c>
    </row>
    <row r="72" spans="1:7" x14ac:dyDescent="0.25">
      <c r="A72" s="64" t="s">
        <v>142</v>
      </c>
      <c r="B72" s="64" t="s">
        <v>47</v>
      </c>
      <c r="C72" s="64">
        <v>0</v>
      </c>
      <c r="E72" s="64">
        <v>18</v>
      </c>
      <c r="F72" s="64" t="s">
        <v>143</v>
      </c>
    </row>
    <row r="73" spans="1:7" x14ac:dyDescent="0.25">
      <c r="A73" s="65" t="s">
        <v>160</v>
      </c>
      <c r="B73" s="64" t="s">
        <v>47</v>
      </c>
      <c r="C73" s="64">
        <v>1</v>
      </c>
      <c r="E73" s="64">
        <v>36</v>
      </c>
      <c r="F73" s="64" t="s">
        <v>161</v>
      </c>
    </row>
    <row r="74" spans="1:7" x14ac:dyDescent="0.25">
      <c r="A74" s="65" t="s">
        <v>160</v>
      </c>
      <c r="B74" s="64" t="s">
        <v>47</v>
      </c>
      <c r="C74" s="64">
        <v>1</v>
      </c>
      <c r="E74" s="64">
        <v>0</v>
      </c>
      <c r="F74" s="64" t="s">
        <v>162</v>
      </c>
    </row>
    <row r="75" spans="1:7" x14ac:dyDescent="0.25">
      <c r="A75" s="65" t="s">
        <v>156</v>
      </c>
      <c r="B75" s="64" t="s">
        <v>47</v>
      </c>
      <c r="C75" s="64">
        <v>1</v>
      </c>
      <c r="E75" s="64">
        <v>36</v>
      </c>
      <c r="F75" s="64" t="s">
        <v>157</v>
      </c>
    </row>
    <row r="76" spans="1:7" x14ac:dyDescent="0.25">
      <c r="A76" s="64" t="s">
        <v>142</v>
      </c>
      <c r="B76" s="64" t="s">
        <v>37</v>
      </c>
      <c r="C76" s="64">
        <v>4</v>
      </c>
      <c r="E76" s="64">
        <v>126</v>
      </c>
      <c r="F76" s="64" t="s">
        <v>143</v>
      </c>
    </row>
    <row r="77" spans="1:7" x14ac:dyDescent="0.25">
      <c r="A77" s="64" t="s">
        <v>151</v>
      </c>
      <c r="B77" s="64" t="s">
        <v>37</v>
      </c>
      <c r="C77" s="64">
        <v>2</v>
      </c>
      <c r="E77" s="64">
        <v>68</v>
      </c>
      <c r="F77" s="64" t="s">
        <v>126</v>
      </c>
    </row>
    <row r="78" spans="1:7" x14ac:dyDescent="0.25">
      <c r="A78" s="64" t="s">
        <v>152</v>
      </c>
      <c r="B78" s="64" t="s">
        <v>37</v>
      </c>
      <c r="C78" s="64">
        <v>2</v>
      </c>
      <c r="E78" s="64">
        <v>68</v>
      </c>
      <c r="F78" s="64" t="s">
        <v>153</v>
      </c>
    </row>
    <row r="79" spans="1:7" x14ac:dyDescent="0.25">
      <c r="A79" s="64" t="s">
        <v>154</v>
      </c>
      <c r="B79" s="64" t="s">
        <v>37</v>
      </c>
      <c r="C79" s="64">
        <v>2</v>
      </c>
      <c r="E79" s="64">
        <v>72</v>
      </c>
      <c r="F79" s="64" t="s">
        <v>155</v>
      </c>
    </row>
    <row r="80" spans="1:7" x14ac:dyDescent="0.25">
      <c r="A80" s="65" t="s">
        <v>160</v>
      </c>
      <c r="B80" s="64" t="s">
        <v>37</v>
      </c>
      <c r="C80" s="64">
        <v>2</v>
      </c>
      <c r="E80" s="64">
        <v>72</v>
      </c>
      <c r="F80" s="64" t="s">
        <v>161</v>
      </c>
    </row>
    <row r="81" spans="1:7" x14ac:dyDescent="0.25">
      <c r="A81" s="65" t="s">
        <v>160</v>
      </c>
      <c r="B81" s="64" t="s">
        <v>37</v>
      </c>
      <c r="C81" s="64">
        <v>1</v>
      </c>
      <c r="E81" s="64">
        <v>36</v>
      </c>
      <c r="F81" s="64" t="s">
        <v>162</v>
      </c>
    </row>
    <row r="82" spans="1:7" x14ac:dyDescent="0.25">
      <c r="A82" s="64" t="s">
        <v>156</v>
      </c>
      <c r="B82" s="64" t="s">
        <v>37</v>
      </c>
      <c r="C82" s="64">
        <v>2</v>
      </c>
      <c r="E82" s="64">
        <v>72</v>
      </c>
      <c r="F82" s="64" t="s">
        <v>157</v>
      </c>
    </row>
    <row r="83" spans="1:7" x14ac:dyDescent="0.25">
      <c r="A83" s="64" t="s">
        <v>147</v>
      </c>
      <c r="B83" s="64" t="s">
        <v>32</v>
      </c>
      <c r="C83" s="64">
        <v>1</v>
      </c>
      <c r="E83" s="64">
        <v>32</v>
      </c>
      <c r="F83" s="64" t="s">
        <v>148</v>
      </c>
    </row>
    <row r="84" spans="1:7" x14ac:dyDescent="0.25">
      <c r="A84" s="64" t="s">
        <v>149</v>
      </c>
      <c r="B84" s="64" t="s">
        <v>32</v>
      </c>
      <c r="C84" s="64">
        <v>1</v>
      </c>
      <c r="E84" s="64">
        <v>34</v>
      </c>
      <c r="F84" s="64" t="s">
        <v>150</v>
      </c>
    </row>
    <row r="85" spans="1:7" x14ac:dyDescent="0.25">
      <c r="A85" s="65" t="s">
        <v>151</v>
      </c>
      <c r="B85" s="64" t="s">
        <v>36</v>
      </c>
      <c r="C85" s="64">
        <v>1</v>
      </c>
      <c r="E85" s="64">
        <v>51</v>
      </c>
      <c r="F85" s="64" t="s">
        <v>126</v>
      </c>
    </row>
    <row r="86" spans="1:7" x14ac:dyDescent="0.25">
      <c r="A86" s="65" t="s">
        <v>152</v>
      </c>
      <c r="B86" s="64" t="s">
        <v>36</v>
      </c>
      <c r="C86" s="64">
        <v>2</v>
      </c>
      <c r="E86" s="64">
        <v>51</v>
      </c>
      <c r="F86" s="64" t="s">
        <v>153</v>
      </c>
    </row>
    <row r="87" spans="1:7" x14ac:dyDescent="0.25">
      <c r="A87" s="65" t="s">
        <v>154</v>
      </c>
      <c r="B87" s="64" t="s">
        <v>36</v>
      </c>
      <c r="C87" s="64">
        <v>1</v>
      </c>
      <c r="E87" s="64">
        <v>54</v>
      </c>
      <c r="F87" s="64" t="s">
        <v>155</v>
      </c>
    </row>
    <row r="88" spans="1:7" x14ac:dyDescent="0.25">
      <c r="A88" s="65" t="s">
        <v>154</v>
      </c>
      <c r="B88" s="64" t="s">
        <v>36</v>
      </c>
      <c r="C88" s="64">
        <v>1</v>
      </c>
      <c r="E88" s="64">
        <v>36</v>
      </c>
      <c r="F88" s="64" t="s">
        <v>155</v>
      </c>
      <c r="G88" s="64">
        <f>SUM(E73,E75,E85,E86,E87)</f>
        <v>228</v>
      </c>
    </row>
    <row r="89" spans="1:7" x14ac:dyDescent="0.25">
      <c r="A89" s="64" t="s">
        <v>158</v>
      </c>
      <c r="B89" s="64" t="s">
        <v>77</v>
      </c>
      <c r="C89" s="64">
        <v>3</v>
      </c>
      <c r="E89" s="64">
        <v>90</v>
      </c>
      <c r="F89" s="64" t="s">
        <v>159</v>
      </c>
    </row>
    <row r="90" spans="1:7" x14ac:dyDescent="0.25">
      <c r="A90" s="64" t="s">
        <v>158</v>
      </c>
      <c r="B90" s="64" t="s">
        <v>165</v>
      </c>
      <c r="C90" s="64">
        <v>2</v>
      </c>
      <c r="E90" s="64">
        <v>90</v>
      </c>
      <c r="F90" s="64" t="s">
        <v>159</v>
      </c>
    </row>
    <row r="91" spans="1:7" x14ac:dyDescent="0.25">
      <c r="A91" s="64" t="s">
        <v>156</v>
      </c>
      <c r="B91" s="64" t="s">
        <v>77</v>
      </c>
      <c r="C91" s="64">
        <v>2</v>
      </c>
      <c r="E91" s="64">
        <v>72</v>
      </c>
      <c r="F91" s="64" t="s">
        <v>157</v>
      </c>
    </row>
    <row r="92" spans="1:7" x14ac:dyDescent="0.25">
      <c r="A92" s="64" t="s">
        <v>139</v>
      </c>
      <c r="B92" s="64" t="s">
        <v>11</v>
      </c>
      <c r="C92" s="64">
        <v>4</v>
      </c>
      <c r="E92" s="64">
        <v>128</v>
      </c>
      <c r="F92" s="64" t="s">
        <v>141</v>
      </c>
    </row>
    <row r="93" spans="1:7" ht="13.9" customHeight="1" x14ac:dyDescent="0.25">
      <c r="A93" s="64" t="s">
        <v>139</v>
      </c>
      <c r="B93" s="64" t="s">
        <v>11</v>
      </c>
      <c r="C93" s="64">
        <v>1</v>
      </c>
      <c r="E93" s="64">
        <v>32</v>
      </c>
      <c r="F93" s="64" t="s">
        <v>141</v>
      </c>
    </row>
    <row r="94" spans="1:7" x14ac:dyDescent="0.25">
      <c r="A94" s="65" t="s">
        <v>158</v>
      </c>
      <c r="B94" s="64" t="s">
        <v>11</v>
      </c>
      <c r="C94" s="64">
        <v>2</v>
      </c>
      <c r="E94" s="64">
        <v>72</v>
      </c>
      <c r="F94" s="64" t="s">
        <v>166</v>
      </c>
    </row>
    <row r="95" spans="1:7" x14ac:dyDescent="0.25">
      <c r="A95" s="65" t="s">
        <v>144</v>
      </c>
      <c r="B95" s="64" t="s">
        <v>11</v>
      </c>
      <c r="C95" s="64">
        <v>2</v>
      </c>
      <c r="E95" s="64">
        <v>58</v>
      </c>
      <c r="F95" s="64" t="s">
        <v>145</v>
      </c>
    </row>
    <row r="96" spans="1:7" x14ac:dyDescent="0.25">
      <c r="A96" s="64" t="s">
        <v>140</v>
      </c>
      <c r="B96" s="64" t="s">
        <v>11</v>
      </c>
      <c r="C96" s="64">
        <v>3</v>
      </c>
      <c r="E96" s="64">
        <v>112</v>
      </c>
      <c r="F96" s="64" t="s">
        <v>146</v>
      </c>
    </row>
    <row r="97" spans="1:6" x14ac:dyDescent="0.25">
      <c r="A97" s="64" t="s">
        <v>140</v>
      </c>
      <c r="B97" s="64" t="s">
        <v>11</v>
      </c>
      <c r="C97" s="64">
        <v>1</v>
      </c>
      <c r="E97" s="64">
        <v>32</v>
      </c>
      <c r="F97" s="64" t="s">
        <v>146</v>
      </c>
    </row>
    <row r="98" spans="1:6" x14ac:dyDescent="0.25">
      <c r="A98" s="64" t="s">
        <v>147</v>
      </c>
      <c r="B98" s="64" t="s">
        <v>11</v>
      </c>
      <c r="C98" s="64">
        <v>4</v>
      </c>
      <c r="E98" s="64">
        <v>112</v>
      </c>
      <c r="F98" s="64" t="s">
        <v>148</v>
      </c>
    </row>
    <row r="99" spans="1:6" x14ac:dyDescent="0.25">
      <c r="A99" s="64" t="s">
        <v>147</v>
      </c>
      <c r="B99" s="64" t="s">
        <v>11</v>
      </c>
      <c r="C99" s="64">
        <v>1</v>
      </c>
      <c r="E99" s="64">
        <v>32</v>
      </c>
      <c r="F99" s="64" t="s">
        <v>148</v>
      </c>
    </row>
    <row r="100" spans="1:6" x14ac:dyDescent="0.25">
      <c r="A100" s="64" t="s">
        <v>149</v>
      </c>
      <c r="B100" s="64" t="s">
        <v>11</v>
      </c>
      <c r="C100" s="64">
        <v>4</v>
      </c>
      <c r="E100" s="64">
        <v>136</v>
      </c>
      <c r="F100" s="64" t="s">
        <v>150</v>
      </c>
    </row>
    <row r="101" spans="1:6" x14ac:dyDescent="0.25">
      <c r="A101" s="64" t="s">
        <v>149</v>
      </c>
      <c r="B101" s="64" t="s">
        <v>11</v>
      </c>
      <c r="C101" s="64">
        <v>1</v>
      </c>
      <c r="E101" s="64">
        <v>34</v>
      </c>
      <c r="F101" s="64" t="s">
        <v>150</v>
      </c>
    </row>
    <row r="102" spans="1:6" x14ac:dyDescent="0.25">
      <c r="A102" s="64" t="s">
        <v>151</v>
      </c>
      <c r="B102" s="64" t="s">
        <v>11</v>
      </c>
      <c r="C102" s="64">
        <v>5</v>
      </c>
      <c r="E102" s="64">
        <v>170</v>
      </c>
      <c r="F102" s="64" t="s">
        <v>126</v>
      </c>
    </row>
    <row r="103" spans="1:6" x14ac:dyDescent="0.25">
      <c r="A103" s="64" t="s">
        <v>152</v>
      </c>
      <c r="B103" s="64" t="s">
        <v>11</v>
      </c>
      <c r="C103" s="64">
        <v>5</v>
      </c>
      <c r="E103" s="64">
        <v>170</v>
      </c>
      <c r="F103" s="64" t="s">
        <v>153</v>
      </c>
    </row>
    <row r="104" spans="1:6" x14ac:dyDescent="0.25">
      <c r="A104" s="64" t="s">
        <v>154</v>
      </c>
      <c r="B104" s="64" t="s">
        <v>11</v>
      </c>
      <c r="C104" s="64">
        <v>5</v>
      </c>
      <c r="E104" s="64">
        <v>180</v>
      </c>
      <c r="F104" s="64" t="s">
        <v>155</v>
      </c>
    </row>
    <row r="105" spans="1:6" x14ac:dyDescent="0.25">
      <c r="A105" s="65" t="s">
        <v>160</v>
      </c>
      <c r="B105" s="64" t="s">
        <v>11</v>
      </c>
      <c r="C105" s="64">
        <v>3</v>
      </c>
      <c r="E105" s="64">
        <v>108</v>
      </c>
      <c r="F105" s="64" t="s">
        <v>161</v>
      </c>
    </row>
    <row r="106" spans="1:6" x14ac:dyDescent="0.25">
      <c r="A106" s="65" t="s">
        <v>160</v>
      </c>
      <c r="B106" s="64" t="s">
        <v>11</v>
      </c>
      <c r="C106" s="64">
        <v>1.5</v>
      </c>
      <c r="E106" s="64">
        <v>54</v>
      </c>
      <c r="F106" s="64" t="s">
        <v>162</v>
      </c>
    </row>
    <row r="107" spans="1:6" x14ac:dyDescent="0.25">
      <c r="A107" s="64" t="s">
        <v>156</v>
      </c>
      <c r="B107" s="64" t="s">
        <v>11</v>
      </c>
      <c r="C107" s="64">
        <v>3</v>
      </c>
      <c r="E107" s="64">
        <v>108</v>
      </c>
      <c r="F107" s="64" t="s">
        <v>157</v>
      </c>
    </row>
    <row r="108" spans="1:6" x14ac:dyDescent="0.25">
      <c r="A108" s="64" t="s">
        <v>160</v>
      </c>
      <c r="B108" s="64" t="s">
        <v>55</v>
      </c>
      <c r="C108" s="64">
        <v>0</v>
      </c>
      <c r="E108" s="64">
        <v>18</v>
      </c>
      <c r="F108" s="64" t="s">
        <v>161</v>
      </c>
    </row>
    <row r="109" spans="1:6" x14ac:dyDescent="0.25">
      <c r="A109" s="64" t="s">
        <v>160</v>
      </c>
      <c r="B109" s="64" t="s">
        <v>55</v>
      </c>
      <c r="C109" s="64">
        <v>0</v>
      </c>
      <c r="E109" s="64">
        <v>36</v>
      </c>
      <c r="F109" s="64" t="s">
        <v>161</v>
      </c>
    </row>
    <row r="110" spans="1:6" x14ac:dyDescent="0.25">
      <c r="A110" s="64" t="s">
        <v>158</v>
      </c>
      <c r="B110" s="64" t="s">
        <v>85</v>
      </c>
      <c r="C110" s="64">
        <v>1</v>
      </c>
      <c r="E110" s="64">
        <v>36</v>
      </c>
      <c r="F110" s="64" t="s">
        <v>159</v>
      </c>
    </row>
    <row r="111" spans="1:6" x14ac:dyDescent="0.25">
      <c r="A111" s="64" t="s">
        <v>158</v>
      </c>
      <c r="B111" s="64" t="s">
        <v>85</v>
      </c>
      <c r="C111" s="64">
        <v>2</v>
      </c>
      <c r="E111" s="64">
        <v>72</v>
      </c>
      <c r="F111" s="64" t="s">
        <v>159</v>
      </c>
    </row>
    <row r="112" spans="1:6" x14ac:dyDescent="0.25">
      <c r="A112" s="64" t="s">
        <v>158</v>
      </c>
      <c r="B112" s="64" t="s">
        <v>90</v>
      </c>
      <c r="C112" s="64">
        <v>2</v>
      </c>
      <c r="E112" s="64">
        <v>72</v>
      </c>
      <c r="F112" s="64" t="s">
        <v>159</v>
      </c>
    </row>
    <row r="113" spans="1:6" x14ac:dyDescent="0.25">
      <c r="A113" s="64" t="s">
        <v>158</v>
      </c>
      <c r="B113" s="64" t="s">
        <v>86</v>
      </c>
      <c r="C113" s="64">
        <v>1</v>
      </c>
      <c r="E113" s="64">
        <v>36</v>
      </c>
      <c r="F113" s="64" t="s">
        <v>159</v>
      </c>
    </row>
    <row r="114" spans="1:6" x14ac:dyDescent="0.25">
      <c r="A114" s="65" t="s">
        <v>158</v>
      </c>
      <c r="B114" s="64" t="s">
        <v>68</v>
      </c>
      <c r="C114" s="64">
        <v>1</v>
      </c>
      <c r="E114" s="64">
        <v>36</v>
      </c>
      <c r="F114" s="64" t="s">
        <v>159</v>
      </c>
    </row>
    <row r="115" spans="1:6" x14ac:dyDescent="0.25">
      <c r="A115" s="65" t="s">
        <v>144</v>
      </c>
      <c r="B115" s="64" t="s">
        <v>68</v>
      </c>
      <c r="C115" s="64">
        <v>1</v>
      </c>
      <c r="E115" s="64">
        <v>29</v>
      </c>
      <c r="F115" s="64" t="s">
        <v>145</v>
      </c>
    </row>
    <row r="116" spans="1:6" x14ac:dyDescent="0.25">
      <c r="A116" s="65" t="s">
        <v>160</v>
      </c>
      <c r="B116" s="64" t="s">
        <v>68</v>
      </c>
      <c r="C116" s="64">
        <v>1</v>
      </c>
      <c r="E116" s="64">
        <v>36</v>
      </c>
      <c r="F116" s="64" t="s">
        <v>161</v>
      </c>
    </row>
    <row r="117" spans="1:6" x14ac:dyDescent="0.25">
      <c r="A117" s="65" t="s">
        <v>160</v>
      </c>
      <c r="B117" s="64" t="s">
        <v>68</v>
      </c>
      <c r="C117" s="64">
        <v>1</v>
      </c>
      <c r="E117" s="64">
        <v>0</v>
      </c>
      <c r="F117" s="64" t="s">
        <v>162</v>
      </c>
    </row>
    <row r="118" spans="1:6" x14ac:dyDescent="0.25">
      <c r="A118" s="64" t="s">
        <v>156</v>
      </c>
      <c r="B118" s="64" t="s">
        <v>68</v>
      </c>
      <c r="C118" s="64">
        <v>1</v>
      </c>
      <c r="E118" s="64">
        <v>36</v>
      </c>
      <c r="F118" s="64" t="s">
        <v>157</v>
      </c>
    </row>
    <row r="119" spans="1:6" x14ac:dyDescent="0.25">
      <c r="A119" s="64" t="s">
        <v>139</v>
      </c>
      <c r="B119" s="64" t="s">
        <v>25</v>
      </c>
      <c r="C119" s="64">
        <v>1</v>
      </c>
      <c r="E119" s="64">
        <v>32</v>
      </c>
      <c r="F119" s="64" t="s">
        <v>141</v>
      </c>
    </row>
    <row r="120" spans="1:6" x14ac:dyDescent="0.25">
      <c r="A120" s="64" t="s">
        <v>140</v>
      </c>
      <c r="B120" s="64" t="s">
        <v>25</v>
      </c>
      <c r="C120" s="64">
        <v>1</v>
      </c>
      <c r="E120" s="64">
        <v>32</v>
      </c>
      <c r="F120" s="64" t="s">
        <v>146</v>
      </c>
    </row>
    <row r="121" spans="1:6" x14ac:dyDescent="0.25">
      <c r="A121" s="64" t="s">
        <v>147</v>
      </c>
      <c r="B121" s="64" t="s">
        <v>25</v>
      </c>
      <c r="C121" s="64">
        <v>1</v>
      </c>
      <c r="E121" s="64">
        <v>32</v>
      </c>
      <c r="F121" s="64" t="s">
        <v>148</v>
      </c>
    </row>
    <row r="122" spans="1:6" x14ac:dyDescent="0.25">
      <c r="A122" s="64" t="s">
        <v>149</v>
      </c>
      <c r="B122" s="64" t="s">
        <v>25</v>
      </c>
      <c r="C122" s="64">
        <v>1</v>
      </c>
      <c r="E122" s="64">
        <v>34</v>
      </c>
      <c r="F122" s="64" t="s">
        <v>150</v>
      </c>
    </row>
    <row r="123" spans="1:6" x14ac:dyDescent="0.25">
      <c r="A123" s="64" t="s">
        <v>151</v>
      </c>
      <c r="B123" s="64" t="s">
        <v>40</v>
      </c>
      <c r="C123" s="64">
        <v>1</v>
      </c>
      <c r="E123" s="64">
        <v>34</v>
      </c>
      <c r="F123" s="64" t="s">
        <v>126</v>
      </c>
    </row>
    <row r="124" spans="1:6" x14ac:dyDescent="0.25">
      <c r="A124" s="64" t="s">
        <v>152</v>
      </c>
      <c r="B124" s="64" t="s">
        <v>40</v>
      </c>
      <c r="C124" s="64">
        <v>1</v>
      </c>
      <c r="E124" s="64">
        <v>34</v>
      </c>
      <c r="F124" s="64" t="s">
        <v>153</v>
      </c>
    </row>
    <row r="125" spans="1:6" x14ac:dyDescent="0.25">
      <c r="A125" s="64" t="s">
        <v>154</v>
      </c>
      <c r="B125" s="64" t="s">
        <v>40</v>
      </c>
      <c r="C125" s="64">
        <v>1</v>
      </c>
      <c r="E125" s="64">
        <v>36</v>
      </c>
      <c r="F125" s="64" t="s">
        <v>155</v>
      </c>
    </row>
    <row r="126" spans="1:6" x14ac:dyDescent="0.25">
      <c r="A126" s="64" t="s">
        <v>139</v>
      </c>
      <c r="B126" s="64" t="s">
        <v>13</v>
      </c>
      <c r="C126" s="64">
        <v>2</v>
      </c>
      <c r="E126" s="64">
        <v>64</v>
      </c>
      <c r="F126" s="64" t="s">
        <v>141</v>
      </c>
    </row>
    <row r="127" spans="1:6" x14ac:dyDescent="0.25">
      <c r="A127" s="64" t="s">
        <v>140</v>
      </c>
      <c r="B127" s="64" t="s">
        <v>13</v>
      </c>
      <c r="C127" s="64">
        <v>2</v>
      </c>
      <c r="E127" s="64">
        <v>64</v>
      </c>
      <c r="F127" s="64" t="s">
        <v>146</v>
      </c>
    </row>
    <row r="128" spans="1:6" x14ac:dyDescent="0.25">
      <c r="A128" s="64" t="s">
        <v>147</v>
      </c>
      <c r="B128" s="64" t="s">
        <v>13</v>
      </c>
      <c r="C128" s="64">
        <v>1</v>
      </c>
      <c r="E128" s="64">
        <v>48</v>
      </c>
      <c r="F128" s="64" t="s">
        <v>148</v>
      </c>
    </row>
    <row r="129" spans="1:7" x14ac:dyDescent="0.25">
      <c r="A129" s="64" t="s">
        <v>149</v>
      </c>
      <c r="B129" s="64" t="s">
        <v>13</v>
      </c>
      <c r="C129" s="64">
        <v>1</v>
      </c>
      <c r="E129" s="64">
        <v>51</v>
      </c>
      <c r="F129" s="64" t="s">
        <v>150</v>
      </c>
    </row>
    <row r="130" spans="1:7" x14ac:dyDescent="0.25">
      <c r="A130" s="64" t="s">
        <v>151</v>
      </c>
      <c r="B130" s="64" t="s">
        <v>13</v>
      </c>
      <c r="C130" s="64">
        <v>2</v>
      </c>
      <c r="E130" s="64">
        <v>68</v>
      </c>
      <c r="F130" s="64" t="s">
        <v>126</v>
      </c>
    </row>
    <row r="131" spans="1:7" x14ac:dyDescent="0.25">
      <c r="A131" s="64" t="s">
        <v>152</v>
      </c>
      <c r="B131" s="64" t="s">
        <v>13</v>
      </c>
      <c r="C131" s="64">
        <v>2</v>
      </c>
      <c r="E131" s="64">
        <v>68</v>
      </c>
      <c r="F131" s="64" t="s">
        <v>153</v>
      </c>
    </row>
    <row r="132" spans="1:7" x14ac:dyDescent="0.25">
      <c r="A132" s="64" t="s">
        <v>154</v>
      </c>
      <c r="B132" s="64" t="s">
        <v>13</v>
      </c>
      <c r="C132" s="64">
        <v>2</v>
      </c>
      <c r="E132" s="64">
        <v>54</v>
      </c>
      <c r="F132" s="64" t="s">
        <v>155</v>
      </c>
    </row>
    <row r="133" spans="1:7" x14ac:dyDescent="0.25">
      <c r="A133" s="64" t="s">
        <v>160</v>
      </c>
      <c r="B133" s="64" t="s">
        <v>13</v>
      </c>
      <c r="C133" s="64">
        <v>1</v>
      </c>
      <c r="E133" s="64">
        <v>18</v>
      </c>
      <c r="F133" s="64" t="s">
        <v>161</v>
      </c>
    </row>
    <row r="134" spans="1:7" x14ac:dyDescent="0.25">
      <c r="A134" s="64" t="s">
        <v>160</v>
      </c>
      <c r="B134" s="64" t="s">
        <v>13</v>
      </c>
      <c r="C134" s="64">
        <v>1</v>
      </c>
      <c r="E134" s="64">
        <v>18</v>
      </c>
      <c r="F134" s="64" t="s">
        <v>162</v>
      </c>
    </row>
    <row r="135" spans="1:7" x14ac:dyDescent="0.25">
      <c r="A135" s="64" t="s">
        <v>156</v>
      </c>
      <c r="B135" s="64" t="s">
        <v>13</v>
      </c>
      <c r="C135" s="64">
        <v>1</v>
      </c>
      <c r="E135" s="64">
        <v>18</v>
      </c>
      <c r="F135" s="64" t="s">
        <v>157</v>
      </c>
      <c r="G135" s="64">
        <f>SUM(E130:E133,E135)</f>
        <v>226</v>
      </c>
    </row>
    <row r="136" spans="1:7" x14ac:dyDescent="0.25">
      <c r="A136" s="64" t="s">
        <v>139</v>
      </c>
      <c r="B136" s="64" t="s">
        <v>17</v>
      </c>
      <c r="C136" s="64">
        <v>19</v>
      </c>
      <c r="E136" s="64">
        <v>608</v>
      </c>
      <c r="F136" s="64" t="s">
        <v>141</v>
      </c>
    </row>
    <row r="137" spans="1:7" x14ac:dyDescent="0.25">
      <c r="A137" s="64" t="s">
        <v>144</v>
      </c>
      <c r="B137" s="64" t="s">
        <v>17</v>
      </c>
      <c r="C137" s="64">
        <v>12</v>
      </c>
      <c r="E137" s="64">
        <v>348</v>
      </c>
      <c r="F137" s="64" t="s">
        <v>145</v>
      </c>
    </row>
    <row r="138" spans="1:7" x14ac:dyDescent="0.25">
      <c r="A138" s="64" t="s">
        <v>140</v>
      </c>
      <c r="B138" s="64" t="s">
        <v>17</v>
      </c>
      <c r="C138" s="64">
        <v>20</v>
      </c>
      <c r="E138" s="64">
        <v>640</v>
      </c>
      <c r="F138" s="64" t="s">
        <v>146</v>
      </c>
    </row>
    <row r="139" spans="1:7" x14ac:dyDescent="0.25">
      <c r="A139" s="64" t="s">
        <v>147</v>
      </c>
      <c r="B139" s="64" t="s">
        <v>17</v>
      </c>
      <c r="C139" s="64">
        <v>24</v>
      </c>
      <c r="E139" s="64">
        <v>784</v>
      </c>
      <c r="F139" s="64" t="s">
        <v>148</v>
      </c>
    </row>
    <row r="140" spans="1:7" x14ac:dyDescent="0.25">
      <c r="A140" s="64" t="s">
        <v>149</v>
      </c>
      <c r="B140" s="64" t="s">
        <v>17</v>
      </c>
      <c r="C140" s="64">
        <v>24</v>
      </c>
      <c r="E140" s="64">
        <v>833</v>
      </c>
      <c r="F140" s="64" t="s">
        <v>150</v>
      </c>
    </row>
    <row r="141" spans="1:7" x14ac:dyDescent="0.25">
      <c r="A141" s="64" t="s">
        <v>151</v>
      </c>
      <c r="B141" s="64" t="s">
        <v>17</v>
      </c>
      <c r="C141" s="64">
        <v>29</v>
      </c>
      <c r="E141" s="64">
        <v>1003</v>
      </c>
      <c r="F141" s="64" t="s">
        <v>126</v>
      </c>
    </row>
    <row r="142" spans="1:7" x14ac:dyDescent="0.25">
      <c r="A142" s="64" t="s">
        <v>152</v>
      </c>
      <c r="B142" s="64" t="s">
        <v>17</v>
      </c>
      <c r="C142" s="64">
        <v>30</v>
      </c>
      <c r="E142" s="64">
        <v>1003</v>
      </c>
      <c r="F142" s="64" t="s">
        <v>153</v>
      </c>
    </row>
    <row r="143" spans="1:7" x14ac:dyDescent="0.25">
      <c r="A143" s="64" t="s">
        <v>154</v>
      </c>
      <c r="B143" s="64" t="s">
        <v>17</v>
      </c>
      <c r="C143" s="64">
        <v>30</v>
      </c>
      <c r="E143" s="64">
        <v>1062</v>
      </c>
      <c r="F143" s="64" t="s">
        <v>155</v>
      </c>
    </row>
    <row r="144" spans="1:7" x14ac:dyDescent="0.25">
      <c r="A144" s="64" t="s">
        <v>156</v>
      </c>
      <c r="B144" s="64" t="s">
        <v>17</v>
      </c>
      <c r="C144" s="64">
        <v>22</v>
      </c>
      <c r="E144" s="64">
        <v>792</v>
      </c>
      <c r="F144" s="64" t="s">
        <v>157</v>
      </c>
    </row>
    <row r="145" spans="1:6" x14ac:dyDescent="0.25">
      <c r="A145" s="65" t="s">
        <v>144</v>
      </c>
      <c r="B145" s="64" t="s">
        <v>114</v>
      </c>
      <c r="C145" s="64">
        <v>1</v>
      </c>
      <c r="E145" s="64">
        <v>18</v>
      </c>
      <c r="F145" s="64" t="s">
        <v>145</v>
      </c>
    </row>
    <row r="146" spans="1:6" x14ac:dyDescent="0.25">
      <c r="A146" s="65" t="s">
        <v>144</v>
      </c>
      <c r="B146" s="64" t="s">
        <v>114</v>
      </c>
      <c r="C146" s="64">
        <v>1</v>
      </c>
      <c r="E146" s="64">
        <v>29</v>
      </c>
      <c r="F146" s="64" t="s">
        <v>145</v>
      </c>
    </row>
    <row r="147" spans="1:6" x14ac:dyDescent="0.25">
      <c r="A147" s="65" t="s">
        <v>144</v>
      </c>
      <c r="B147" s="64" t="s">
        <v>120</v>
      </c>
      <c r="C147" s="64">
        <v>4</v>
      </c>
      <c r="E147" s="64">
        <v>149</v>
      </c>
      <c r="F147" s="64" t="s">
        <v>145</v>
      </c>
    </row>
    <row r="148" spans="1:6" x14ac:dyDescent="0.25">
      <c r="A148" s="64" t="s">
        <v>156</v>
      </c>
      <c r="B148" s="64" t="s">
        <v>72</v>
      </c>
      <c r="C148" s="64">
        <v>1</v>
      </c>
      <c r="E148" s="64">
        <v>18</v>
      </c>
      <c r="F148" s="64" t="s">
        <v>157</v>
      </c>
    </row>
    <row r="149" spans="1:6" x14ac:dyDescent="0.25">
      <c r="A149" s="64" t="s">
        <v>156</v>
      </c>
      <c r="B149" s="64" t="s">
        <v>72</v>
      </c>
      <c r="C149" s="64">
        <v>1</v>
      </c>
      <c r="E149" s="64">
        <v>18</v>
      </c>
      <c r="F149" s="64" t="s">
        <v>157</v>
      </c>
    </row>
    <row r="150" spans="1:6" x14ac:dyDescent="0.25">
      <c r="A150" s="65" t="s">
        <v>160</v>
      </c>
      <c r="B150" s="64" t="s">
        <v>51</v>
      </c>
      <c r="C150" s="64">
        <v>1</v>
      </c>
      <c r="E150" s="64">
        <v>36</v>
      </c>
      <c r="F150" s="64" t="s">
        <v>161</v>
      </c>
    </row>
    <row r="151" spans="1:6" x14ac:dyDescent="0.25">
      <c r="A151" s="64" t="s">
        <v>158</v>
      </c>
      <c r="B151" s="64" t="s">
        <v>109</v>
      </c>
      <c r="E151" s="64">
        <v>64</v>
      </c>
      <c r="F151" s="64" t="s">
        <v>159</v>
      </c>
    </row>
    <row r="152" spans="1:6" x14ac:dyDescent="0.25">
      <c r="A152" s="65" t="s">
        <v>144</v>
      </c>
      <c r="B152" s="64" t="s">
        <v>109</v>
      </c>
      <c r="E152" s="64">
        <v>64</v>
      </c>
      <c r="F152" s="64" t="s">
        <v>145</v>
      </c>
    </row>
    <row r="153" spans="1:6" x14ac:dyDescent="0.25">
      <c r="A153" s="65" t="s">
        <v>158</v>
      </c>
      <c r="B153" s="64" t="s">
        <v>107</v>
      </c>
      <c r="C153" s="64">
        <v>1</v>
      </c>
      <c r="E153" s="64">
        <v>16</v>
      </c>
      <c r="F153" s="64" t="s">
        <v>159</v>
      </c>
    </row>
    <row r="154" spans="1:6" x14ac:dyDescent="0.25">
      <c r="A154" s="65" t="s">
        <v>158</v>
      </c>
      <c r="B154" s="64" t="s">
        <v>167</v>
      </c>
      <c r="C154" s="64">
        <v>1</v>
      </c>
      <c r="E154" s="64">
        <v>36</v>
      </c>
      <c r="F154" s="64" t="s">
        <v>159</v>
      </c>
    </row>
    <row r="155" spans="1:6" x14ac:dyDescent="0.25">
      <c r="A155" s="64" t="s">
        <v>139</v>
      </c>
      <c r="B155" s="64" t="s">
        <v>12</v>
      </c>
      <c r="C155" s="64">
        <v>1</v>
      </c>
      <c r="E155" s="64">
        <v>32</v>
      </c>
      <c r="F155" s="64" t="s">
        <v>141</v>
      </c>
    </row>
    <row r="156" spans="1:6" x14ac:dyDescent="0.25">
      <c r="A156" s="64" t="s">
        <v>140</v>
      </c>
      <c r="B156" s="64" t="s">
        <v>12</v>
      </c>
      <c r="C156" s="64">
        <v>1</v>
      </c>
      <c r="E156" s="64">
        <v>32</v>
      </c>
      <c r="F156" s="64" t="s">
        <v>146</v>
      </c>
    </row>
    <row r="157" spans="1:6" x14ac:dyDescent="0.25">
      <c r="A157" s="65" t="s">
        <v>144</v>
      </c>
      <c r="B157" s="64" t="s">
        <v>115</v>
      </c>
      <c r="C157" s="64">
        <v>2</v>
      </c>
      <c r="E157" s="64">
        <v>36</v>
      </c>
      <c r="F157" s="64" t="s">
        <v>145</v>
      </c>
    </row>
    <row r="158" spans="1:6" x14ac:dyDescent="0.25">
      <c r="A158" s="65" t="s">
        <v>144</v>
      </c>
      <c r="B158" s="64" t="s">
        <v>118</v>
      </c>
      <c r="C158" s="64">
        <v>2</v>
      </c>
      <c r="E158" s="64">
        <v>58</v>
      </c>
      <c r="F158" s="64" t="s">
        <v>145</v>
      </c>
    </row>
    <row r="159" spans="1:6" x14ac:dyDescent="0.25">
      <c r="A159" s="64" t="s">
        <v>160</v>
      </c>
      <c r="B159" s="64" t="s">
        <v>54</v>
      </c>
      <c r="C159" s="64">
        <v>1</v>
      </c>
      <c r="E159" s="64">
        <v>18</v>
      </c>
      <c r="F159" s="64" t="s">
        <v>161</v>
      </c>
    </row>
    <row r="160" spans="1:6" x14ac:dyDescent="0.25">
      <c r="A160" s="64" t="s">
        <v>160</v>
      </c>
      <c r="B160" s="64" t="s">
        <v>54</v>
      </c>
      <c r="C160" s="64">
        <v>2</v>
      </c>
      <c r="E160" s="64">
        <v>36</v>
      </c>
      <c r="F160" s="64" t="s">
        <v>161</v>
      </c>
    </row>
    <row r="161" spans="1:7" x14ac:dyDescent="0.25">
      <c r="A161" s="64" t="s">
        <v>139</v>
      </c>
      <c r="B161" s="64" t="s">
        <v>15</v>
      </c>
      <c r="C161" s="64">
        <v>1</v>
      </c>
      <c r="E161" s="64">
        <v>32</v>
      </c>
      <c r="F161" s="64" t="s">
        <v>141</v>
      </c>
    </row>
    <row r="162" spans="1:7" x14ac:dyDescent="0.25">
      <c r="A162" s="64" t="s">
        <v>140</v>
      </c>
      <c r="B162" s="64" t="s">
        <v>15</v>
      </c>
      <c r="C162" s="64">
        <v>1</v>
      </c>
      <c r="E162" s="64">
        <v>32</v>
      </c>
      <c r="F162" s="64" t="s">
        <v>146</v>
      </c>
    </row>
    <row r="163" spans="1:7" x14ac:dyDescent="0.25">
      <c r="A163" s="64" t="s">
        <v>147</v>
      </c>
      <c r="B163" s="64" t="s">
        <v>15</v>
      </c>
      <c r="C163" s="64">
        <v>1</v>
      </c>
      <c r="E163" s="64">
        <v>32</v>
      </c>
      <c r="F163" s="64" t="s">
        <v>148</v>
      </c>
    </row>
    <row r="164" spans="1:7" x14ac:dyDescent="0.25">
      <c r="A164" s="64" t="s">
        <v>149</v>
      </c>
      <c r="B164" s="64" t="s">
        <v>15</v>
      </c>
      <c r="C164" s="64">
        <v>1</v>
      </c>
      <c r="E164" s="64">
        <v>34</v>
      </c>
      <c r="F164" s="64" t="s">
        <v>150</v>
      </c>
    </row>
    <row r="165" spans="1:7" x14ac:dyDescent="0.25">
      <c r="A165" s="64" t="s">
        <v>151</v>
      </c>
      <c r="B165" s="64" t="s">
        <v>15</v>
      </c>
      <c r="C165" s="64">
        <v>2</v>
      </c>
      <c r="E165" s="64">
        <v>51</v>
      </c>
      <c r="F165" s="64" t="s">
        <v>126</v>
      </c>
    </row>
    <row r="166" spans="1:7" x14ac:dyDescent="0.25">
      <c r="A166" s="64" t="s">
        <v>152</v>
      </c>
      <c r="B166" s="64" t="s">
        <v>15</v>
      </c>
      <c r="C166" s="64">
        <v>2</v>
      </c>
      <c r="E166" s="64">
        <v>51</v>
      </c>
      <c r="F166" s="64" t="s">
        <v>153</v>
      </c>
    </row>
    <row r="167" spans="1:7" x14ac:dyDescent="0.25">
      <c r="A167" s="64" t="s">
        <v>154</v>
      </c>
      <c r="B167" s="64" t="s">
        <v>15</v>
      </c>
      <c r="C167" s="64">
        <v>1</v>
      </c>
      <c r="E167" s="64">
        <v>36</v>
      </c>
      <c r="F167" s="64" t="s">
        <v>155</v>
      </c>
      <c r="G167" s="64">
        <f>SUM(E165,E166,E167)</f>
        <v>138</v>
      </c>
    </row>
    <row r="168" spans="1:7" x14ac:dyDescent="0.25">
      <c r="A168" s="64" t="s">
        <v>158</v>
      </c>
      <c r="B168" s="64" t="s">
        <v>89</v>
      </c>
      <c r="C168" s="64">
        <v>2</v>
      </c>
      <c r="E168" s="64">
        <v>90</v>
      </c>
      <c r="F168" s="64" t="s">
        <v>159</v>
      </c>
    </row>
    <row r="169" spans="1:7" x14ac:dyDescent="0.25">
      <c r="A169" s="64" t="s">
        <v>158</v>
      </c>
      <c r="B169" s="64" t="s">
        <v>89</v>
      </c>
      <c r="C169" s="64">
        <v>3</v>
      </c>
      <c r="E169" s="64">
        <v>90</v>
      </c>
      <c r="F169" s="64" t="s">
        <v>159</v>
      </c>
    </row>
    <row r="170" spans="1:7" x14ac:dyDescent="0.25">
      <c r="A170" s="65" t="s">
        <v>144</v>
      </c>
      <c r="B170" s="64" t="s">
        <v>116</v>
      </c>
      <c r="C170" s="64">
        <v>0</v>
      </c>
      <c r="E170" s="64">
        <v>33</v>
      </c>
      <c r="F170" s="64" t="s">
        <v>145</v>
      </c>
    </row>
    <row r="171" spans="1:7" x14ac:dyDescent="0.25">
      <c r="A171" s="64" t="s">
        <v>158</v>
      </c>
      <c r="B171" s="64" t="s">
        <v>97</v>
      </c>
      <c r="C171" s="64">
        <v>1</v>
      </c>
      <c r="E171" s="64">
        <v>20</v>
      </c>
      <c r="F171" s="64" t="s">
        <v>159</v>
      </c>
    </row>
    <row r="172" spans="1:7" x14ac:dyDescent="0.25">
      <c r="A172" s="64" t="s">
        <v>158</v>
      </c>
      <c r="B172" s="64" t="s">
        <v>168</v>
      </c>
      <c r="C172" s="64">
        <v>1</v>
      </c>
      <c r="E172" s="64">
        <v>36</v>
      </c>
      <c r="F172" s="64" t="s">
        <v>159</v>
      </c>
    </row>
    <row r="173" spans="1:7" x14ac:dyDescent="0.25">
      <c r="A173" s="65" t="s">
        <v>144</v>
      </c>
      <c r="B173" s="64" t="s">
        <v>122</v>
      </c>
      <c r="C173" s="64">
        <v>1</v>
      </c>
      <c r="E173" s="64">
        <v>31</v>
      </c>
      <c r="F173" s="64" t="s">
        <v>145</v>
      </c>
    </row>
    <row r="174" spans="1:7" x14ac:dyDescent="0.25">
      <c r="A174" s="64" t="s">
        <v>156</v>
      </c>
      <c r="B174" s="64" t="s">
        <v>79</v>
      </c>
      <c r="C174" s="64">
        <v>2</v>
      </c>
      <c r="E174" s="64">
        <v>72</v>
      </c>
      <c r="F174" s="64" t="s">
        <v>157</v>
      </c>
    </row>
    <row r="175" spans="1:7" x14ac:dyDescent="0.25">
      <c r="A175" s="64" t="s">
        <v>160</v>
      </c>
      <c r="B175" s="64" t="s">
        <v>63</v>
      </c>
      <c r="C175" s="64">
        <v>3</v>
      </c>
      <c r="E175" s="64">
        <v>108</v>
      </c>
      <c r="F175" s="64" t="s">
        <v>161</v>
      </c>
    </row>
    <row r="176" spans="1:7" x14ac:dyDescent="0.25">
      <c r="A176" s="64" t="s">
        <v>156</v>
      </c>
      <c r="B176" s="64" t="s">
        <v>78</v>
      </c>
      <c r="C176" s="64">
        <v>2</v>
      </c>
      <c r="E176" s="64">
        <v>72</v>
      </c>
      <c r="F176" s="64" t="s">
        <v>157</v>
      </c>
    </row>
    <row r="177" spans="1:6" x14ac:dyDescent="0.25">
      <c r="A177" s="64" t="s">
        <v>154</v>
      </c>
      <c r="B177" s="64" t="s">
        <v>49</v>
      </c>
      <c r="C177" s="64">
        <v>2</v>
      </c>
      <c r="E177" s="64">
        <v>54</v>
      </c>
      <c r="F177" s="64" t="s">
        <v>155</v>
      </c>
    </row>
    <row r="178" spans="1:6" x14ac:dyDescent="0.25">
      <c r="A178" s="64" t="s">
        <v>160</v>
      </c>
      <c r="B178" s="64" t="s">
        <v>49</v>
      </c>
      <c r="C178" s="64">
        <v>2</v>
      </c>
      <c r="E178" s="64">
        <v>54</v>
      </c>
      <c r="F178" s="64" t="s">
        <v>161</v>
      </c>
    </row>
    <row r="179" spans="1:6" x14ac:dyDescent="0.25">
      <c r="A179" s="64" t="s">
        <v>160</v>
      </c>
      <c r="B179" s="64" t="s">
        <v>49</v>
      </c>
      <c r="C179" s="64">
        <v>0</v>
      </c>
      <c r="E179" s="64">
        <v>0</v>
      </c>
      <c r="F179" s="64" t="s">
        <v>162</v>
      </c>
    </row>
    <row r="180" spans="1:6" x14ac:dyDescent="0.25">
      <c r="A180" s="64" t="s">
        <v>156</v>
      </c>
      <c r="B180" s="64" t="s">
        <v>49</v>
      </c>
      <c r="C180" s="64">
        <v>1</v>
      </c>
      <c r="E180" s="64">
        <v>36</v>
      </c>
      <c r="F180" s="64" t="s">
        <v>157</v>
      </c>
    </row>
    <row r="181" spans="1:6" x14ac:dyDescent="0.25">
      <c r="A181" s="64" t="s">
        <v>139</v>
      </c>
      <c r="B181" s="64" t="s">
        <v>16</v>
      </c>
      <c r="C181" s="64">
        <v>2</v>
      </c>
      <c r="E181" s="64">
        <v>64</v>
      </c>
      <c r="F181" s="64" t="s">
        <v>141</v>
      </c>
    </row>
    <row r="182" spans="1:6" x14ac:dyDescent="0.25">
      <c r="A182" s="65" t="s">
        <v>158</v>
      </c>
      <c r="B182" s="64" t="s">
        <v>16</v>
      </c>
      <c r="C182" s="64">
        <v>2</v>
      </c>
      <c r="E182" s="64">
        <v>72</v>
      </c>
      <c r="F182" s="64" t="s">
        <v>159</v>
      </c>
    </row>
    <row r="183" spans="1:6" x14ac:dyDescent="0.25">
      <c r="A183" s="65" t="s">
        <v>144</v>
      </c>
      <c r="B183" s="64" t="s">
        <v>16</v>
      </c>
      <c r="C183" s="64">
        <v>2</v>
      </c>
      <c r="E183" s="64">
        <v>58</v>
      </c>
      <c r="F183" s="64" t="s">
        <v>145</v>
      </c>
    </row>
    <row r="184" spans="1:6" x14ac:dyDescent="0.25">
      <c r="A184" s="64" t="s">
        <v>140</v>
      </c>
      <c r="B184" s="64" t="s">
        <v>16</v>
      </c>
      <c r="C184" s="64">
        <v>2</v>
      </c>
      <c r="E184" s="64">
        <v>64</v>
      </c>
      <c r="F184" s="64" t="s">
        <v>146</v>
      </c>
    </row>
    <row r="185" spans="1:6" x14ac:dyDescent="0.25">
      <c r="A185" s="64" t="s">
        <v>147</v>
      </c>
      <c r="B185" s="64" t="s">
        <v>16</v>
      </c>
      <c r="C185" s="64">
        <v>2</v>
      </c>
      <c r="E185" s="64">
        <v>80</v>
      </c>
      <c r="F185" s="64" t="s">
        <v>148</v>
      </c>
    </row>
    <row r="186" spans="1:6" x14ac:dyDescent="0.25">
      <c r="A186" s="64" t="s">
        <v>149</v>
      </c>
      <c r="B186" s="64" t="s">
        <v>16</v>
      </c>
      <c r="C186" s="64">
        <v>2</v>
      </c>
      <c r="E186" s="64">
        <v>85</v>
      </c>
      <c r="F186" s="64" t="s">
        <v>150</v>
      </c>
    </row>
    <row r="187" spans="1:6" x14ac:dyDescent="0.25">
      <c r="A187" s="64" t="s">
        <v>151</v>
      </c>
      <c r="B187" s="64" t="s">
        <v>16</v>
      </c>
      <c r="C187" s="64">
        <v>2</v>
      </c>
      <c r="E187" s="64">
        <v>85</v>
      </c>
      <c r="F187" s="64" t="s">
        <v>126</v>
      </c>
    </row>
    <row r="188" spans="1:6" x14ac:dyDescent="0.25">
      <c r="A188" s="64" t="s">
        <v>152</v>
      </c>
      <c r="B188" s="64" t="s">
        <v>16</v>
      </c>
      <c r="C188" s="64">
        <v>3</v>
      </c>
      <c r="E188" s="64">
        <v>85</v>
      </c>
      <c r="F188" s="64" t="s">
        <v>153</v>
      </c>
    </row>
    <row r="189" spans="1:6" x14ac:dyDescent="0.25">
      <c r="A189" s="64" t="s">
        <v>154</v>
      </c>
      <c r="B189" s="64" t="s">
        <v>16</v>
      </c>
      <c r="C189" s="64">
        <v>2</v>
      </c>
      <c r="E189" s="64">
        <v>72</v>
      </c>
      <c r="F189" s="64" t="s">
        <v>155</v>
      </c>
    </row>
    <row r="190" spans="1:6" x14ac:dyDescent="0.25">
      <c r="A190" s="65" t="s">
        <v>160</v>
      </c>
      <c r="B190" s="64" t="s">
        <v>16</v>
      </c>
      <c r="C190" s="64">
        <v>2</v>
      </c>
      <c r="E190" s="64">
        <v>72</v>
      </c>
      <c r="F190" s="64" t="s">
        <v>161</v>
      </c>
    </row>
    <row r="191" spans="1:6" x14ac:dyDescent="0.25">
      <c r="A191" s="65" t="s">
        <v>160</v>
      </c>
      <c r="B191" s="64" t="s">
        <v>16</v>
      </c>
      <c r="C191" s="64">
        <v>0</v>
      </c>
      <c r="E191" s="64">
        <v>0</v>
      </c>
      <c r="F191" s="64" t="s">
        <v>162</v>
      </c>
    </row>
    <row r="192" spans="1:6" x14ac:dyDescent="0.25">
      <c r="A192" s="64" t="s">
        <v>156</v>
      </c>
      <c r="B192" s="64" t="s">
        <v>16</v>
      </c>
      <c r="C192" s="64">
        <v>2</v>
      </c>
      <c r="E192" s="64">
        <v>72</v>
      </c>
      <c r="F192" s="64" t="s">
        <v>157</v>
      </c>
    </row>
    <row r="193" spans="1:6" x14ac:dyDescent="0.25">
      <c r="A193" s="65" t="s">
        <v>160</v>
      </c>
      <c r="B193" s="64" t="s">
        <v>48</v>
      </c>
      <c r="C193" s="64">
        <v>1</v>
      </c>
      <c r="E193" s="64">
        <v>36</v>
      </c>
      <c r="F193" s="64" t="s">
        <v>161</v>
      </c>
    </row>
    <row r="194" spans="1:6" x14ac:dyDescent="0.25">
      <c r="A194" s="65" t="s">
        <v>160</v>
      </c>
      <c r="B194" s="64" t="s">
        <v>48</v>
      </c>
      <c r="C194" s="64">
        <v>0</v>
      </c>
      <c r="E194" s="64">
        <v>0</v>
      </c>
      <c r="F194" s="64" t="s">
        <v>162</v>
      </c>
    </row>
    <row r="195" spans="1:6" x14ac:dyDescent="0.25">
      <c r="A195" s="64" t="s">
        <v>156</v>
      </c>
      <c r="B195" s="64" t="s">
        <v>48</v>
      </c>
      <c r="C195" s="64">
        <v>1</v>
      </c>
      <c r="E195" s="64">
        <v>36</v>
      </c>
      <c r="F195" s="64" t="s">
        <v>157</v>
      </c>
    </row>
    <row r="196" spans="1:6" x14ac:dyDescent="0.25">
      <c r="A196" s="64" t="s">
        <v>154</v>
      </c>
      <c r="B196" s="64" t="s">
        <v>43</v>
      </c>
      <c r="C196" s="64">
        <v>2</v>
      </c>
      <c r="E196" s="64">
        <v>54</v>
      </c>
      <c r="F196" s="64" t="s">
        <v>155</v>
      </c>
    </row>
    <row r="197" spans="1:6" x14ac:dyDescent="0.25">
      <c r="A197" s="65" t="s">
        <v>160</v>
      </c>
      <c r="B197" s="64" t="s">
        <v>43</v>
      </c>
      <c r="C197" s="64">
        <v>1</v>
      </c>
      <c r="E197" s="64">
        <v>36</v>
      </c>
      <c r="F197" s="64" t="s">
        <v>161</v>
      </c>
    </row>
    <row r="198" spans="1:6" x14ac:dyDescent="0.25">
      <c r="A198" s="65" t="s">
        <v>160</v>
      </c>
      <c r="B198" s="64" t="s">
        <v>43</v>
      </c>
      <c r="C198" s="64">
        <v>0</v>
      </c>
      <c r="E198" s="64">
        <v>0</v>
      </c>
      <c r="F198" s="64" t="s">
        <v>162</v>
      </c>
    </row>
    <row r="199" spans="1:6" x14ac:dyDescent="0.25">
      <c r="A199" s="64" t="s">
        <v>156</v>
      </c>
      <c r="B199" s="64" t="s">
        <v>43</v>
      </c>
      <c r="C199" s="64">
        <v>1</v>
      </c>
      <c r="E199" s="64">
        <v>54</v>
      </c>
      <c r="F199" s="64" t="s">
        <v>157</v>
      </c>
    </row>
    <row r="200" spans="1:6" x14ac:dyDescent="0.25">
      <c r="A200" s="64" t="s">
        <v>151</v>
      </c>
      <c r="B200" s="64" t="s">
        <v>39</v>
      </c>
      <c r="C200" s="64">
        <v>2</v>
      </c>
      <c r="E200" s="64">
        <v>51</v>
      </c>
      <c r="F200" s="64" t="s">
        <v>126</v>
      </c>
    </row>
    <row r="201" spans="1:6" x14ac:dyDescent="0.25">
      <c r="A201" s="64" t="s">
        <v>152</v>
      </c>
      <c r="B201" s="64" t="s">
        <v>39</v>
      </c>
      <c r="C201" s="64">
        <v>1</v>
      </c>
      <c r="E201" s="64">
        <v>34</v>
      </c>
      <c r="F201" s="64" t="s">
        <v>153</v>
      </c>
    </row>
    <row r="202" spans="1:6" x14ac:dyDescent="0.25">
      <c r="A202" s="64" t="s">
        <v>154</v>
      </c>
      <c r="B202" s="64" t="s">
        <v>39</v>
      </c>
      <c r="C202" s="64">
        <v>1</v>
      </c>
      <c r="E202" s="64">
        <v>36</v>
      </c>
      <c r="F202" s="64" t="s">
        <v>155</v>
      </c>
    </row>
    <row r="203" spans="1:6" x14ac:dyDescent="0.25">
      <c r="A203" s="64" t="s">
        <v>139</v>
      </c>
      <c r="B203" s="64" t="s">
        <v>24</v>
      </c>
      <c r="C203" s="64">
        <v>1</v>
      </c>
      <c r="E203" s="64">
        <v>23</v>
      </c>
      <c r="F203" s="64" t="s">
        <v>141</v>
      </c>
    </row>
    <row r="204" spans="1:6" x14ac:dyDescent="0.25">
      <c r="A204" s="64" t="s">
        <v>158</v>
      </c>
      <c r="B204" s="64" t="s">
        <v>24</v>
      </c>
      <c r="C204" s="64">
        <v>1</v>
      </c>
      <c r="E204" s="64">
        <v>32</v>
      </c>
      <c r="F204" s="64" t="s">
        <v>159</v>
      </c>
    </row>
    <row r="205" spans="1:6" x14ac:dyDescent="0.25">
      <c r="A205" s="64" t="s">
        <v>144</v>
      </c>
      <c r="B205" s="64" t="s">
        <v>24</v>
      </c>
      <c r="C205" s="64">
        <v>1</v>
      </c>
      <c r="E205" s="64">
        <v>28</v>
      </c>
      <c r="F205" s="64" t="s">
        <v>145</v>
      </c>
    </row>
    <row r="206" spans="1:6" x14ac:dyDescent="0.25">
      <c r="A206" s="64" t="s">
        <v>140</v>
      </c>
      <c r="B206" s="64" t="s">
        <v>24</v>
      </c>
      <c r="C206" s="64">
        <v>1</v>
      </c>
      <c r="E206" s="64">
        <v>26</v>
      </c>
      <c r="F206" s="64" t="s">
        <v>146</v>
      </c>
    </row>
    <row r="207" spans="1:6" x14ac:dyDescent="0.25">
      <c r="A207" s="64" t="s">
        <v>147</v>
      </c>
      <c r="B207" s="64" t="s">
        <v>24</v>
      </c>
      <c r="C207" s="64">
        <v>1</v>
      </c>
      <c r="E207" s="64">
        <v>26</v>
      </c>
      <c r="F207" s="64" t="s">
        <v>148</v>
      </c>
    </row>
    <row r="208" spans="1:6" x14ac:dyDescent="0.25">
      <c r="A208" s="64" t="s">
        <v>149</v>
      </c>
      <c r="B208" s="64" t="s">
        <v>24</v>
      </c>
      <c r="C208" s="64">
        <v>1</v>
      </c>
      <c r="E208" s="64">
        <v>28</v>
      </c>
      <c r="F208" s="64" t="s">
        <v>150</v>
      </c>
    </row>
    <row r="209" spans="1:6" x14ac:dyDescent="0.25">
      <c r="A209" s="64" t="s">
        <v>151</v>
      </c>
      <c r="B209" s="64" t="s">
        <v>24</v>
      </c>
      <c r="C209" s="64">
        <v>1</v>
      </c>
      <c r="E209" s="64">
        <v>29</v>
      </c>
      <c r="F209" s="64" t="s">
        <v>126</v>
      </c>
    </row>
    <row r="210" spans="1:6" x14ac:dyDescent="0.25">
      <c r="A210" s="64" t="s">
        <v>152</v>
      </c>
      <c r="B210" s="64" t="s">
        <v>24</v>
      </c>
      <c r="C210" s="64">
        <v>1</v>
      </c>
      <c r="E210" s="64">
        <v>29</v>
      </c>
      <c r="F210" s="64" t="s">
        <v>153</v>
      </c>
    </row>
    <row r="211" spans="1:6" x14ac:dyDescent="0.25">
      <c r="A211" s="64" t="s">
        <v>154</v>
      </c>
      <c r="B211" s="64" t="s">
        <v>24</v>
      </c>
      <c r="C211" s="64">
        <v>1</v>
      </c>
      <c r="E211" s="64">
        <v>31</v>
      </c>
      <c r="F211" s="64" t="s">
        <v>155</v>
      </c>
    </row>
    <row r="212" spans="1:6" x14ac:dyDescent="0.25">
      <c r="A212" s="64" t="s">
        <v>160</v>
      </c>
      <c r="B212" s="64" t="s">
        <v>24</v>
      </c>
      <c r="C212" s="64">
        <v>1</v>
      </c>
      <c r="E212" s="64">
        <v>32</v>
      </c>
      <c r="F212" s="64" t="s">
        <v>161</v>
      </c>
    </row>
    <row r="213" spans="1:6" x14ac:dyDescent="0.25">
      <c r="A213" s="64" t="s">
        <v>160</v>
      </c>
      <c r="B213" s="64" t="s">
        <v>24</v>
      </c>
      <c r="C213" s="64">
        <v>1</v>
      </c>
      <c r="E213" s="64">
        <v>32</v>
      </c>
      <c r="F213" s="64" t="s">
        <v>162</v>
      </c>
    </row>
    <row r="214" spans="1:6" x14ac:dyDescent="0.25">
      <c r="A214" s="64" t="s">
        <v>156</v>
      </c>
      <c r="B214" s="64" t="s">
        <v>24</v>
      </c>
      <c r="C214" s="64">
        <v>1</v>
      </c>
      <c r="E214" s="64">
        <v>32</v>
      </c>
      <c r="F214" s="64" t="s">
        <v>157</v>
      </c>
    </row>
    <row r="215" spans="1:6" x14ac:dyDescent="0.25">
      <c r="A215" s="64" t="s">
        <v>147</v>
      </c>
      <c r="B215" s="64" t="s">
        <v>33</v>
      </c>
      <c r="C215" s="64">
        <v>2</v>
      </c>
      <c r="E215" s="64">
        <v>64</v>
      </c>
      <c r="F215" s="64" t="s">
        <v>148</v>
      </c>
    </row>
    <row r="216" spans="1:6" x14ac:dyDescent="0.25">
      <c r="A216" s="64" t="s">
        <v>149</v>
      </c>
      <c r="B216" s="64" t="s">
        <v>33</v>
      </c>
      <c r="C216" s="64">
        <v>1</v>
      </c>
      <c r="E216" s="64">
        <v>34</v>
      </c>
      <c r="F216" s="64" t="s">
        <v>150</v>
      </c>
    </row>
    <row r="217" spans="1:6" x14ac:dyDescent="0.25">
      <c r="A217" s="64" t="s">
        <v>147</v>
      </c>
      <c r="B217" s="64" t="s">
        <v>34</v>
      </c>
      <c r="C217" s="64">
        <v>1</v>
      </c>
      <c r="E217" s="64">
        <v>32</v>
      </c>
      <c r="F217" s="64" t="s">
        <v>148</v>
      </c>
    </row>
    <row r="218" spans="1:6" x14ac:dyDescent="0.25">
      <c r="A218" s="64" t="s">
        <v>149</v>
      </c>
      <c r="B218" s="64" t="s">
        <v>34</v>
      </c>
      <c r="C218" s="64">
        <v>2</v>
      </c>
      <c r="E218" s="64">
        <v>68</v>
      </c>
      <c r="F218" s="64" t="s">
        <v>150</v>
      </c>
    </row>
    <row r="219" spans="1:6" x14ac:dyDescent="0.25">
      <c r="A219" s="64" t="s">
        <v>151</v>
      </c>
      <c r="B219" s="64" t="s">
        <v>34</v>
      </c>
      <c r="C219" s="64">
        <v>3</v>
      </c>
      <c r="E219" s="64">
        <v>85</v>
      </c>
      <c r="F219" s="64" t="s">
        <v>126</v>
      </c>
    </row>
    <row r="220" spans="1:6" x14ac:dyDescent="0.25">
      <c r="A220" s="64" t="s">
        <v>152</v>
      </c>
      <c r="B220" s="64" t="s">
        <v>34</v>
      </c>
      <c r="C220" s="64">
        <v>2</v>
      </c>
      <c r="E220" s="64">
        <v>85</v>
      </c>
      <c r="F220" s="64" t="s">
        <v>153</v>
      </c>
    </row>
    <row r="221" spans="1:6" x14ac:dyDescent="0.25">
      <c r="A221" s="64" t="s">
        <v>158</v>
      </c>
      <c r="B221" s="64" t="s">
        <v>31</v>
      </c>
      <c r="C221" s="64">
        <v>2</v>
      </c>
      <c r="E221" s="64">
        <v>72</v>
      </c>
      <c r="F221" s="64" t="s">
        <v>159</v>
      </c>
    </row>
    <row r="222" spans="1:6" x14ac:dyDescent="0.25">
      <c r="A222" s="64" t="s">
        <v>144</v>
      </c>
      <c r="B222" s="64" t="s">
        <v>31</v>
      </c>
      <c r="C222" s="64">
        <v>2</v>
      </c>
      <c r="E222" s="64">
        <v>58</v>
      </c>
      <c r="F222" s="64" t="s">
        <v>145</v>
      </c>
    </row>
    <row r="223" spans="1:6" x14ac:dyDescent="0.25">
      <c r="A223" s="64" t="s">
        <v>140</v>
      </c>
      <c r="B223" s="64" t="s">
        <v>31</v>
      </c>
      <c r="C223" s="64">
        <v>2</v>
      </c>
      <c r="E223" s="64">
        <v>64</v>
      </c>
      <c r="F223" s="64" t="s">
        <v>146</v>
      </c>
    </row>
    <row r="224" spans="1:6" x14ac:dyDescent="0.25">
      <c r="A224" s="64" t="s">
        <v>147</v>
      </c>
      <c r="B224" s="64" t="s">
        <v>31</v>
      </c>
      <c r="C224" s="64">
        <v>3</v>
      </c>
      <c r="E224" s="64">
        <v>96</v>
      </c>
      <c r="F224" s="64" t="s">
        <v>148</v>
      </c>
    </row>
    <row r="225" spans="1:7" x14ac:dyDescent="0.25">
      <c r="A225" s="64" t="s">
        <v>149</v>
      </c>
      <c r="B225" s="64" t="s">
        <v>31</v>
      </c>
      <c r="C225" s="64">
        <v>3</v>
      </c>
      <c r="E225" s="64">
        <v>102</v>
      </c>
      <c r="F225" s="64" t="s">
        <v>150</v>
      </c>
    </row>
    <row r="226" spans="1:7" x14ac:dyDescent="0.25">
      <c r="A226" s="64" t="s">
        <v>151</v>
      </c>
      <c r="B226" s="64" t="s">
        <v>31</v>
      </c>
      <c r="C226" s="64">
        <v>3</v>
      </c>
      <c r="E226" s="64">
        <v>102</v>
      </c>
      <c r="F226" s="64" t="s">
        <v>126</v>
      </c>
    </row>
    <row r="227" spans="1:7" x14ac:dyDescent="0.25">
      <c r="A227" s="64" t="s">
        <v>152</v>
      </c>
      <c r="B227" s="64" t="s">
        <v>31</v>
      </c>
      <c r="C227" s="64">
        <v>3</v>
      </c>
      <c r="E227" s="64">
        <v>102</v>
      </c>
      <c r="F227" s="64" t="s">
        <v>153</v>
      </c>
    </row>
    <row r="228" spans="1:7" x14ac:dyDescent="0.25">
      <c r="A228" s="64" t="s">
        <v>154</v>
      </c>
      <c r="B228" s="64" t="s">
        <v>31</v>
      </c>
      <c r="C228" s="64">
        <v>3</v>
      </c>
      <c r="E228" s="64">
        <v>108</v>
      </c>
      <c r="F228" s="64" t="s">
        <v>155</v>
      </c>
    </row>
    <row r="229" spans="1:7" x14ac:dyDescent="0.25">
      <c r="A229" s="64" t="s">
        <v>156</v>
      </c>
      <c r="B229" s="64" t="s">
        <v>31</v>
      </c>
      <c r="C229" s="64">
        <v>2</v>
      </c>
      <c r="E229" s="64">
        <v>72</v>
      </c>
      <c r="F229" s="64" t="s">
        <v>157</v>
      </c>
      <c r="G229" s="64">
        <f>SUM(E221,E222,E223,E224,E226,E227,E228,E229)</f>
        <v>674</v>
      </c>
    </row>
    <row r="230" spans="1:7" x14ac:dyDescent="0.25">
      <c r="A230" s="64" t="s">
        <v>160</v>
      </c>
      <c r="B230" s="64" t="s">
        <v>46</v>
      </c>
      <c r="C230" s="64">
        <v>4</v>
      </c>
      <c r="E230" s="64">
        <v>144</v>
      </c>
      <c r="F230" s="64" t="s">
        <v>161</v>
      </c>
    </row>
    <row r="231" spans="1:7" x14ac:dyDescent="0.25">
      <c r="A231" s="64" t="s">
        <v>160</v>
      </c>
      <c r="B231" s="64" t="s">
        <v>46</v>
      </c>
      <c r="C231" s="64">
        <v>4</v>
      </c>
      <c r="E231" s="64">
        <v>0</v>
      </c>
      <c r="F231" s="64" t="s">
        <v>162</v>
      </c>
    </row>
    <row r="232" spans="1:7" x14ac:dyDescent="0.25">
      <c r="A232" s="64" t="s">
        <v>156</v>
      </c>
      <c r="B232" s="64" t="s">
        <v>46</v>
      </c>
      <c r="C232" s="64">
        <v>2</v>
      </c>
      <c r="E232" s="64">
        <v>72</v>
      </c>
      <c r="F232" s="64" t="s">
        <v>157</v>
      </c>
      <c r="G232" s="64">
        <f>SUM(E230,E232)</f>
        <v>216</v>
      </c>
    </row>
    <row r="233" spans="1:7" x14ac:dyDescent="0.25">
      <c r="A233" s="64" t="s">
        <v>158</v>
      </c>
      <c r="B233" s="64" t="s">
        <v>93</v>
      </c>
      <c r="C233" s="64">
        <v>2</v>
      </c>
      <c r="E233" s="64">
        <v>72</v>
      </c>
      <c r="F233" s="64" t="s">
        <v>159</v>
      </c>
    </row>
    <row r="234" spans="1:7" x14ac:dyDescent="0.25">
      <c r="A234" s="64" t="s">
        <v>144</v>
      </c>
      <c r="B234" s="64" t="s">
        <v>93</v>
      </c>
      <c r="C234" s="64">
        <v>2</v>
      </c>
      <c r="E234" s="64">
        <v>58</v>
      </c>
      <c r="F234" s="64" t="s">
        <v>145</v>
      </c>
      <c r="G234" s="64">
        <f>SUM(E233:E234)</f>
        <v>130</v>
      </c>
    </row>
  </sheetData>
  <autoFilter ref="A1:F234">
    <sortState ref="A249:F263">
      <sortCondition ref="B1:B274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8"/>
  <sheetViews>
    <sheetView topLeftCell="A16" workbookViewId="0">
      <selection activeCell="I26" sqref="I26"/>
    </sheetView>
  </sheetViews>
  <sheetFormatPr defaultColWidth="14.42578125" defaultRowHeight="15" customHeight="1" x14ac:dyDescent="0.25"/>
  <cols>
    <col min="1" max="1" width="5" customWidth="1"/>
    <col min="2" max="2" width="35.28515625" customWidth="1"/>
    <col min="3" max="5" width="8.7109375" customWidth="1"/>
    <col min="6" max="6" width="5.7109375" bestFit="1" customWidth="1"/>
    <col min="7" max="7" width="4" bestFit="1" customWidth="1"/>
    <col min="8" max="26" width="8.7109375" customWidth="1"/>
  </cols>
  <sheetData>
    <row r="1" spans="1:6" x14ac:dyDescent="0.25">
      <c r="A1" s="44" t="s">
        <v>80</v>
      </c>
    </row>
    <row r="2" spans="1:6" ht="15.75" customHeight="1" x14ac:dyDescent="0.25">
      <c r="A2" s="6">
        <v>5</v>
      </c>
      <c r="B2" s="6" t="s">
        <v>34</v>
      </c>
      <c r="C2" s="6">
        <v>3</v>
      </c>
      <c r="D2" s="6">
        <v>2</v>
      </c>
      <c r="E2" s="6">
        <v>85</v>
      </c>
      <c r="F2" s="44" t="s">
        <v>81</v>
      </c>
    </row>
    <row r="3" spans="1:6" x14ac:dyDescent="0.25">
      <c r="A3" s="6">
        <v>6</v>
      </c>
      <c r="B3" s="6" t="s">
        <v>34</v>
      </c>
      <c r="C3" s="6">
        <v>2</v>
      </c>
      <c r="D3" s="6">
        <v>3</v>
      </c>
      <c r="E3" s="6">
        <v>85</v>
      </c>
      <c r="F3" s="44" t="s">
        <v>81</v>
      </c>
    </row>
    <row r="4" spans="1:6" x14ac:dyDescent="0.25">
      <c r="A4" s="6">
        <v>7</v>
      </c>
      <c r="B4" s="6" t="s">
        <v>41</v>
      </c>
      <c r="C4" s="6">
        <v>2</v>
      </c>
      <c r="D4" s="6">
        <v>2</v>
      </c>
      <c r="E4" s="6">
        <v>72</v>
      </c>
      <c r="F4" s="44" t="s">
        <v>81</v>
      </c>
    </row>
    <row r="5" spans="1:6" x14ac:dyDescent="0.25">
      <c r="A5" s="6">
        <v>7</v>
      </c>
      <c r="B5" s="6" t="s">
        <v>43</v>
      </c>
      <c r="C5" s="6">
        <v>2</v>
      </c>
      <c r="D5" s="6">
        <v>1</v>
      </c>
      <c r="E5" s="6">
        <v>54</v>
      </c>
      <c r="F5" s="44" t="s">
        <v>81</v>
      </c>
    </row>
    <row r="6" spans="1:6" x14ac:dyDescent="0.25">
      <c r="A6" s="6">
        <v>8</v>
      </c>
      <c r="B6" s="6" t="s">
        <v>41</v>
      </c>
      <c r="C6" s="6">
        <v>1</v>
      </c>
      <c r="D6" s="6">
        <v>2</v>
      </c>
      <c r="E6" s="6">
        <v>54</v>
      </c>
      <c r="F6" s="44" t="s">
        <v>81</v>
      </c>
    </row>
    <row r="7" spans="1:6" x14ac:dyDescent="0.25">
      <c r="A7" s="6">
        <v>8</v>
      </c>
      <c r="B7" s="6" t="s">
        <v>43</v>
      </c>
      <c r="C7" s="6">
        <v>1</v>
      </c>
      <c r="D7" s="6">
        <v>1</v>
      </c>
      <c r="E7" s="6">
        <v>36</v>
      </c>
      <c r="F7" s="44" t="s">
        <v>81</v>
      </c>
    </row>
    <row r="8" spans="1:6" x14ac:dyDescent="0.25">
      <c r="A8" s="6">
        <v>9</v>
      </c>
      <c r="B8" s="6" t="s">
        <v>41</v>
      </c>
      <c r="C8" s="6">
        <v>1</v>
      </c>
      <c r="D8" s="6">
        <v>1</v>
      </c>
      <c r="E8" s="6">
        <v>36</v>
      </c>
      <c r="F8" s="44" t="s">
        <v>81</v>
      </c>
    </row>
    <row r="9" spans="1:6" x14ac:dyDescent="0.25">
      <c r="A9" s="6">
        <v>9</v>
      </c>
      <c r="B9" s="6" t="s">
        <v>43</v>
      </c>
      <c r="C9" s="6">
        <v>1</v>
      </c>
      <c r="D9" s="6">
        <v>2</v>
      </c>
      <c r="E9" s="6">
        <v>54</v>
      </c>
      <c r="F9" s="44" t="s">
        <v>81</v>
      </c>
    </row>
    <row r="10" spans="1:6" x14ac:dyDescent="0.25">
      <c r="A10" s="6">
        <v>9</v>
      </c>
      <c r="B10" s="33" t="s">
        <v>72</v>
      </c>
      <c r="C10" s="34">
        <v>1</v>
      </c>
      <c r="D10" s="34">
        <v>0</v>
      </c>
      <c r="E10" s="6">
        <v>18</v>
      </c>
      <c r="F10" s="44" t="s">
        <v>81</v>
      </c>
    </row>
    <row r="11" spans="1:6" x14ac:dyDescent="0.25">
      <c r="A11" s="6">
        <v>9</v>
      </c>
      <c r="B11" s="33" t="s">
        <v>74</v>
      </c>
      <c r="C11" s="34">
        <v>0</v>
      </c>
      <c r="D11" s="34">
        <v>1</v>
      </c>
      <c r="E11" s="6">
        <v>18</v>
      </c>
      <c r="F11" s="44" t="s">
        <v>81</v>
      </c>
    </row>
    <row r="12" spans="1:6" x14ac:dyDescent="0.25">
      <c r="A12" s="6"/>
      <c r="B12" s="6" t="s">
        <v>82</v>
      </c>
      <c r="C12" s="6"/>
      <c r="D12" s="6"/>
      <c r="E12" s="6"/>
    </row>
    <row r="13" spans="1:6" x14ac:dyDescent="0.25">
      <c r="A13" s="6">
        <v>9</v>
      </c>
      <c r="B13" s="6" t="s">
        <v>72</v>
      </c>
      <c r="C13" s="6">
        <v>1</v>
      </c>
      <c r="D13" s="6">
        <v>0</v>
      </c>
      <c r="E13" s="45">
        <v>18</v>
      </c>
      <c r="F13" s="44" t="s">
        <v>83</v>
      </c>
    </row>
    <row r="14" spans="1:6" x14ac:dyDescent="0.25">
      <c r="A14" s="6">
        <v>9</v>
      </c>
      <c r="B14" s="6" t="s">
        <v>74</v>
      </c>
      <c r="C14" s="6">
        <v>0</v>
      </c>
      <c r="D14" s="6">
        <v>1</v>
      </c>
      <c r="E14" s="45">
        <v>18</v>
      </c>
      <c r="F14" s="44" t="s">
        <v>83</v>
      </c>
    </row>
    <row r="15" spans="1:6" x14ac:dyDescent="0.25">
      <c r="A15" s="6">
        <v>9</v>
      </c>
      <c r="B15" s="6" t="s">
        <v>84</v>
      </c>
      <c r="C15" s="6"/>
      <c r="D15" s="6"/>
      <c r="E15" s="6"/>
    </row>
    <row r="16" spans="1:6" x14ac:dyDescent="0.25">
      <c r="A16" s="6">
        <v>9</v>
      </c>
      <c r="B16" s="6" t="s">
        <v>77</v>
      </c>
      <c r="C16" s="6">
        <v>2</v>
      </c>
      <c r="D16" s="6">
        <v>2</v>
      </c>
      <c r="E16" s="6">
        <v>72</v>
      </c>
      <c r="F16" s="44" t="s">
        <v>81</v>
      </c>
    </row>
    <row r="17" spans="1:7" x14ac:dyDescent="0.25">
      <c r="A17" s="6">
        <v>9</v>
      </c>
      <c r="B17" s="6" t="s">
        <v>74</v>
      </c>
      <c r="C17" s="6">
        <v>2</v>
      </c>
      <c r="D17" s="6">
        <v>2</v>
      </c>
      <c r="E17" s="6">
        <v>72</v>
      </c>
      <c r="F17" s="44" t="s">
        <v>81</v>
      </c>
    </row>
    <row r="18" spans="1:7" x14ac:dyDescent="0.25">
      <c r="A18" s="6">
        <v>9</v>
      </c>
      <c r="B18" s="6" t="s">
        <v>78</v>
      </c>
      <c r="C18" s="6">
        <v>2</v>
      </c>
      <c r="D18" s="6">
        <v>2</v>
      </c>
      <c r="E18" s="45">
        <v>72</v>
      </c>
      <c r="F18" s="44" t="s">
        <v>83</v>
      </c>
    </row>
    <row r="19" spans="1:7" x14ac:dyDescent="0.25">
      <c r="A19" s="6">
        <v>9</v>
      </c>
      <c r="B19" s="6" t="s">
        <v>79</v>
      </c>
      <c r="C19" s="6">
        <v>2</v>
      </c>
      <c r="D19" s="6">
        <v>2</v>
      </c>
      <c r="E19" s="45">
        <v>72</v>
      </c>
      <c r="F19" s="44" t="s">
        <v>83</v>
      </c>
    </row>
    <row r="20" spans="1:7" x14ac:dyDescent="0.25">
      <c r="A20" s="6">
        <v>11</v>
      </c>
      <c r="B20" s="6" t="s">
        <v>77</v>
      </c>
      <c r="C20" s="6">
        <v>3</v>
      </c>
      <c r="D20" s="6">
        <v>2</v>
      </c>
      <c r="E20" s="6">
        <v>90</v>
      </c>
      <c r="F20" s="44" t="s">
        <v>81</v>
      </c>
    </row>
    <row r="21" spans="1:7" ht="15.75" customHeight="1" x14ac:dyDescent="0.25">
      <c r="A21" s="6">
        <v>11</v>
      </c>
      <c r="B21" s="6" t="s">
        <v>85</v>
      </c>
      <c r="C21" s="6">
        <v>1</v>
      </c>
      <c r="D21" s="6">
        <v>1</v>
      </c>
      <c r="E21" s="6">
        <v>36</v>
      </c>
      <c r="F21" s="44" t="s">
        <v>81</v>
      </c>
    </row>
    <row r="22" spans="1:7" ht="15.75" customHeight="1" x14ac:dyDescent="0.25">
      <c r="A22" s="6">
        <v>11</v>
      </c>
      <c r="B22" s="6" t="s">
        <v>86</v>
      </c>
      <c r="C22" s="6">
        <v>1</v>
      </c>
      <c r="D22" s="6">
        <v>1</v>
      </c>
      <c r="E22" s="6">
        <v>36</v>
      </c>
      <c r="F22" s="44" t="s">
        <v>81</v>
      </c>
    </row>
    <row r="23" spans="1:7" ht="15.75" customHeight="1" x14ac:dyDescent="0.25">
      <c r="A23" s="6">
        <v>11</v>
      </c>
      <c r="B23" s="6" t="s">
        <v>87</v>
      </c>
      <c r="C23" s="6"/>
      <c r="D23" s="6"/>
      <c r="E23" s="45">
        <v>64</v>
      </c>
      <c r="F23" s="44" t="s">
        <v>83</v>
      </c>
    </row>
    <row r="24" spans="1:7" ht="15.75" customHeight="1" x14ac:dyDescent="0.25">
      <c r="A24" s="6"/>
      <c r="B24" s="6" t="s">
        <v>82</v>
      </c>
      <c r="C24" s="6"/>
      <c r="D24" s="6"/>
      <c r="E24" s="6"/>
    </row>
    <row r="25" spans="1:7" ht="15.75" customHeight="1" x14ac:dyDescent="0.25">
      <c r="A25" s="6">
        <v>11</v>
      </c>
      <c r="B25" s="6" t="s">
        <v>77</v>
      </c>
      <c r="C25" s="6">
        <v>2</v>
      </c>
      <c r="D25" s="6">
        <v>3</v>
      </c>
      <c r="E25" s="45">
        <v>90</v>
      </c>
      <c r="F25" s="44" t="s">
        <v>83</v>
      </c>
    </row>
    <row r="26" spans="1:7" ht="15.75" customHeight="1" x14ac:dyDescent="0.25">
      <c r="A26" s="6">
        <v>11</v>
      </c>
      <c r="B26" s="6" t="s">
        <v>85</v>
      </c>
      <c r="C26" s="6">
        <v>2</v>
      </c>
      <c r="D26" s="6">
        <v>2</v>
      </c>
      <c r="E26" s="45">
        <v>72</v>
      </c>
      <c r="F26" s="44" t="s">
        <v>83</v>
      </c>
    </row>
    <row r="27" spans="1:7" ht="15.75" customHeight="1" x14ac:dyDescent="0.25">
      <c r="A27" s="6"/>
      <c r="E27" s="44">
        <f>SUM(E2:E26)</f>
        <v>1224</v>
      </c>
      <c r="F27" s="44">
        <f>SUM(E2:E9,E11,E14,E16:E17,E20)</f>
        <v>746</v>
      </c>
      <c r="G27" s="44">
        <f>SUM(E10,E13,E18:E19,E23,E25:E26)</f>
        <v>406</v>
      </c>
    </row>
    <row r="28" spans="1:7" ht="15.75" customHeight="1" x14ac:dyDescent="0.25">
      <c r="A28" s="6"/>
      <c r="B28" s="44" t="s">
        <v>88</v>
      </c>
      <c r="F28">
        <f>SUM(E2:E9)</f>
        <v>476</v>
      </c>
    </row>
    <row r="29" spans="1:7" ht="15.75" customHeight="1" x14ac:dyDescent="0.25">
      <c r="A29" s="6">
        <v>11</v>
      </c>
      <c r="B29" s="43" t="s">
        <v>89</v>
      </c>
      <c r="C29" s="6">
        <v>2</v>
      </c>
      <c r="D29" s="6">
        <v>3</v>
      </c>
      <c r="E29" s="46">
        <v>90</v>
      </c>
      <c r="F29">
        <f>F27-F28</f>
        <v>270</v>
      </c>
    </row>
    <row r="30" spans="1:7" ht="15.75" customHeight="1" x14ac:dyDescent="0.25">
      <c r="A30" s="6">
        <v>11</v>
      </c>
      <c r="B30" s="43" t="s">
        <v>90</v>
      </c>
      <c r="C30" s="6">
        <v>2</v>
      </c>
      <c r="D30" s="6">
        <v>2</v>
      </c>
      <c r="E30" s="46">
        <v>72</v>
      </c>
    </row>
    <row r="31" spans="1:7" ht="15.75" customHeight="1" x14ac:dyDescent="0.25">
      <c r="A31" s="6">
        <v>11</v>
      </c>
      <c r="B31" s="33" t="s">
        <v>89</v>
      </c>
      <c r="C31" s="6">
        <v>3</v>
      </c>
      <c r="D31" s="6">
        <v>2</v>
      </c>
      <c r="E31" s="46">
        <v>90</v>
      </c>
    </row>
    <row r="32" spans="1:7" ht="15.75" customHeight="1" x14ac:dyDescent="0.25">
      <c r="E32" s="44">
        <f>SUM(E29:E31)</f>
        <v>252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000"/>
  <sheetViews>
    <sheetView workbookViewId="0">
      <selection activeCell="F30" sqref="F30"/>
    </sheetView>
  </sheetViews>
  <sheetFormatPr defaultColWidth="14.42578125" defaultRowHeight="15" customHeight="1" x14ac:dyDescent="0.25"/>
  <cols>
    <col min="1" max="1" width="21.42578125" customWidth="1"/>
    <col min="2" max="2" width="20.42578125" customWidth="1"/>
    <col min="3" max="6" width="8.7109375" customWidth="1"/>
  </cols>
  <sheetData>
    <row r="4" spans="1:2" ht="18.75" x14ac:dyDescent="0.3">
      <c r="A4" s="59" t="s">
        <v>128</v>
      </c>
      <c r="B4" s="60"/>
    </row>
    <row r="5" spans="1:2" x14ac:dyDescent="0.25">
      <c r="B5" s="58" t="s">
        <v>129</v>
      </c>
    </row>
    <row r="6" spans="1:2" ht="34.5" customHeight="1" x14ac:dyDescent="0.25">
      <c r="A6" s="210" t="s">
        <v>130</v>
      </c>
      <c r="B6" s="211"/>
    </row>
    <row r="7" spans="1:2" ht="18.75" customHeight="1" x14ac:dyDescent="0.3">
      <c r="A7" s="59" t="s">
        <v>131</v>
      </c>
      <c r="B7" s="60"/>
    </row>
    <row r="8" spans="1:2" ht="15.75" customHeight="1" x14ac:dyDescent="0.25">
      <c r="B8" s="61" t="s">
        <v>132</v>
      </c>
    </row>
    <row r="9" spans="1:2" ht="36" customHeight="1" x14ac:dyDescent="0.25">
      <c r="A9" s="210" t="s">
        <v>133</v>
      </c>
      <c r="B9" s="211"/>
    </row>
    <row r="10" spans="1:2" ht="25.5" customHeight="1" x14ac:dyDescent="0.25">
      <c r="A10" s="6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6:B6"/>
    <mergeCell ref="A9:B9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3150A7-EFEB-488F-ACF3-BB48351112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22</vt:i4>
      </vt:variant>
      <vt:variant>
        <vt:lpstr>Наименувани диапазони</vt:lpstr>
      </vt:variant>
      <vt:variant>
        <vt:i4>3</vt:i4>
      </vt:variant>
    </vt:vector>
  </HeadingPairs>
  <TitlesOfParts>
    <vt:vector size="25" baseType="lpstr">
      <vt:lpstr>1 клас</vt:lpstr>
      <vt:lpstr>2 клас</vt:lpstr>
      <vt:lpstr>3 клас </vt:lpstr>
      <vt:lpstr>4 клас </vt:lpstr>
      <vt:lpstr>4 клас  ИУП</vt:lpstr>
      <vt:lpstr>5 клас</vt:lpstr>
      <vt:lpstr>6 клас </vt:lpstr>
      <vt:lpstr>7 клас </vt:lpstr>
      <vt:lpstr>8 клас_ЕМА (ИУП)</vt:lpstr>
      <vt:lpstr>8 клас_ЕМА</vt:lpstr>
      <vt:lpstr>9 клас_тЛВ</vt:lpstr>
      <vt:lpstr>10 клас_ХС</vt:lpstr>
      <vt:lpstr>11 клас_тЛВ </vt:lpstr>
      <vt:lpstr>12 клас_Ав</vt:lpstr>
      <vt:lpstr>5-12 OOP</vt:lpstr>
      <vt:lpstr>5-12 учители</vt:lpstr>
      <vt:lpstr>Лист1</vt:lpstr>
      <vt:lpstr>преподаватели</vt:lpstr>
      <vt:lpstr>нормативи2526</vt:lpstr>
      <vt:lpstr>2526</vt:lpstr>
      <vt:lpstr>ЛВ</vt:lpstr>
      <vt:lpstr>Sheet3</vt:lpstr>
      <vt:lpstr>'10 клас_ХС'!Област_печат</vt:lpstr>
      <vt:lpstr>'8 клас_ЕМА'!Област_печат</vt:lpstr>
      <vt:lpstr>'8 клас_ЕМА (ИУП)'!Област_печат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2025-09-12T10:58:44Z</cp:lastPrinted>
  <dcterms:created xsi:type="dcterms:W3CDTF">2025-09-17T11:19:06Z</dcterms:created>
  <dcterms:modified xsi:type="dcterms:W3CDTF">2025-09-19T09:58:09Z</dcterms:modified>
</cp:coreProperties>
</file>